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728" activeTab="3"/>
  </bookViews>
  <sheets>
    <sheet name="Equips 1aC" sheetId="1" r:id="rId1"/>
    <sheet name="Equips 2aC" sheetId="2" r:id="rId2"/>
    <sheet name="Equips 3a C" sheetId="3" r:id="rId3"/>
    <sheet name="Equips 4a C" sheetId="4" r:id="rId4"/>
    <sheet name="Individual" sheetId="5" r:id="rId5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'Individual'!$C$4:$AY$48</definedName>
    <definedName name="_xlnm.Print_Area" localSheetId="0">'Equips 1aC'!$A$1:$J$49</definedName>
    <definedName name="_xlnm.Print_Area" localSheetId="4">'Individual'!$A$1:$AY$47</definedName>
    <definedName name="Imprimir_área_IM" localSheetId="4">'Individual'!$A$1:$AY$47</definedName>
  </definedNames>
  <calcPr fullCalcOnLoad="1"/>
</workbook>
</file>

<file path=xl/sharedStrings.xml><?xml version="1.0" encoding="utf-8"?>
<sst xmlns="http://schemas.openxmlformats.org/spreadsheetml/2006/main" count="221" uniqueCount="87">
  <si>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</si>
  <si>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</si>
  <si>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</si>
  <si>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</si>
  <si>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</si>
  <si>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</si>
  <si>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</si>
  <si>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</si>
  <si>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</si>
  <si>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</si>
  <si>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</si>
  <si>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</si>
  <si>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</si>
  <si>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</si>
  <si>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</si>
  <si>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</si>
  <si>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</si>
  <si>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</si>
  <si>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</si>
  <si>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</si>
  <si>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</si>
  <si>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</si>
  <si>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</si>
  <si>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</si>
  <si>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</si>
  <si>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</si>
  <si>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</si>
  <si>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4a CON.</t>
  </si>
  <si>
    <t>4a CONCENTRACIÓ</t>
  </si>
  <si>
    <t>4a C</t>
  </si>
  <si>
    <t>NOU B.C</t>
  </si>
  <si>
    <t>CLASSIFICACIÓ DESPRÉS DE LA 4a CONCENTRACIÓ</t>
  </si>
  <si>
    <t>PENEDÈS</t>
  </si>
  <si>
    <t>SWEETRADE C</t>
  </si>
  <si>
    <t>José Luis Arteaga Miana</t>
  </si>
  <si>
    <t>Robert Ouro Navia</t>
  </si>
  <si>
    <t>Oliver Cayuela Punzano</t>
  </si>
  <si>
    <t>Penedès</t>
  </si>
  <si>
    <t>Amaro Cayuela Victoria</t>
  </si>
  <si>
    <t>Pere Sadurní Escofet</t>
  </si>
  <si>
    <t>Juan Carlos Ibáñez Villanueva</t>
  </si>
  <si>
    <t>Sweetrade</t>
  </si>
  <si>
    <t>Xavier Mayor Eixarch</t>
  </si>
  <si>
    <t>Gerard Medina Orland</t>
  </si>
  <si>
    <t>NOU BC</t>
  </si>
  <si>
    <t>Francisco José Cano Mato</t>
  </si>
  <si>
    <t>Andrés Gullón López</t>
  </si>
  <si>
    <t>Jordi Pallarés Albalat</t>
  </si>
  <si>
    <t>Gemma García Albiñana</t>
  </si>
  <si>
    <t>Vicens Vebtura Marcé</t>
  </si>
  <si>
    <t>Roberto Puertolas Ortíz</t>
  </si>
  <si>
    <t>Tomahawk</t>
  </si>
  <si>
    <t>Estefan Solé Amuedo</t>
  </si>
  <si>
    <t>Daniel Villarroya Herrero</t>
  </si>
  <si>
    <t>Sergio Sierra Uceda</t>
  </si>
  <si>
    <t>Manuel Calzado Fernández</t>
  </si>
  <si>
    <t>Flecha-1</t>
  </si>
  <si>
    <t>Juan Serrano Romero</t>
  </si>
  <si>
    <t>Xavier Taribó Camarasa</t>
  </si>
  <si>
    <t>Enrique Ureta Machuca</t>
  </si>
  <si>
    <t>Eduard Grau Lapuerta</t>
  </si>
  <si>
    <t>Mediterrània</t>
  </si>
  <si>
    <t>Pedro Jiménez Lledó</t>
  </si>
  <si>
    <t>Marc Martín Ferrer</t>
  </si>
  <si>
    <t>Lluis Pujol Salamaña</t>
  </si>
  <si>
    <t>Kristian Colmenar Corpuz</t>
  </si>
  <si>
    <t>Lozano Chicote, Daniel</t>
  </si>
  <si>
    <t>LLIGA CATALANA DE BOWLING 2019-2020</t>
  </si>
  <si>
    <t>5a partida</t>
  </si>
  <si>
    <t>TOMAHAWK</t>
  </si>
  <si>
    <t>FLECHA-1</t>
  </si>
  <si>
    <t>MEDITERRÀNIA A</t>
  </si>
  <si>
    <t>FLEHA-1</t>
  </si>
  <si>
    <t>2a DIVISIÓ GRUP A</t>
  </si>
  <si>
    <t>Club Nou</t>
  </si>
  <si>
    <t xml:space="preserve">Daniel Soria Soria </t>
  </si>
  <si>
    <t>Eduard Calzada Jacóme</t>
  </si>
  <si>
    <t>Josep López Porras</t>
  </si>
  <si>
    <t>Benet Ballespí Sambola</t>
  </si>
  <si>
    <t>Albert Sans Gordillo</t>
  </si>
  <si>
    <t>Carlos Sánchez Brumos</t>
  </si>
  <si>
    <t>Ana Delgado Serrano</t>
  </si>
  <si>
    <t>Jordi García Lores</t>
  </si>
  <si>
    <t>Oliveras Picó, Vicenç</t>
  </si>
  <si>
    <t>Eduardo Florensa Ortiga</t>
  </si>
  <si>
    <t>Daniel González Martínez</t>
  </si>
  <si>
    <t>Cristian Zueco Pastor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</si>
</sst>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15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2" fillId="35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34" borderId="14" xfId="0" applyFont="1" applyFill="1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/>
    </xf>
    <xf numFmtId="0" fontId="3" fillId="34" borderId="14" xfId="0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3" fillId="34" borderId="14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14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4"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1</xdr:col>
      <xdr:colOff>466725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9429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1</xdr:col>
      <xdr:colOff>552450</xdr:colOff>
      <xdr:row>7</xdr:row>
      <xdr:rowOff>38100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10287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zoomScalePageLayoutView="0" workbookViewId="0" topLeftCell="A31">
      <selection activeCell="B44" sqref="B44:E49"/>
    </sheetView>
  </sheetViews>
  <sheetFormatPr defaultColWidth="11.375" defaultRowHeight="12.75"/>
  <cols>
    <col min="1" max="1" width="11.375" style="41" customWidth="1"/>
    <col min="2" max="2" width="11.375" style="42" customWidth="1"/>
    <col min="3" max="3" width="15.50390625" style="42" bestFit="1" customWidth="1"/>
    <col min="4" max="4" width="8.75390625" style="42" customWidth="1"/>
    <col min="5" max="10" width="11.375" style="42" customWidth="1"/>
    <col min="11" max="11" width="9.625" style="42" customWidth="1"/>
    <col min="12" max="16384" width="11.375" style="42" customWidth="1"/>
  </cols>
  <sheetData>
    <row r="1" spans="1:11" s="39" customFormat="1" ht="21">
      <c r="A1" s="38"/>
      <c r="D1" s="40" t="s">
        <v>5</v>
      </c>
      <c r="E1" s="40"/>
      <c r="F1" s="40"/>
      <c r="G1" s="40"/>
      <c r="H1" s="40"/>
      <c r="I1" s="40"/>
      <c r="J1" s="40"/>
      <c r="K1" s="40"/>
    </row>
    <row r="2" spans="1:11" s="39" customFormat="1" ht="21">
      <c r="A2" s="38"/>
      <c r="D2" s="40"/>
      <c r="E2" s="40"/>
      <c r="F2" s="40"/>
      <c r="G2" s="40"/>
      <c r="H2" s="40"/>
      <c r="I2" s="40"/>
      <c r="J2" s="40"/>
      <c r="K2" s="40"/>
    </row>
    <row r="3" spans="1:11" s="39" customFormat="1" ht="21">
      <c r="A3" s="38"/>
      <c r="D3" s="4" t="s">
        <v>67</v>
      </c>
      <c r="E3" s="40"/>
      <c r="F3" s="40"/>
      <c r="G3" s="40"/>
      <c r="H3" s="40"/>
      <c r="I3" s="40"/>
      <c r="J3" s="40"/>
      <c r="K3" s="40"/>
    </row>
    <row r="4" spans="4:11" ht="15">
      <c r="D4" s="43"/>
      <c r="E4" s="43"/>
      <c r="F4" s="43"/>
      <c r="G4" s="43"/>
      <c r="H4" s="43"/>
      <c r="I4" s="43"/>
      <c r="J4" s="43"/>
      <c r="K4" s="43"/>
    </row>
    <row r="5" spans="4:11" ht="21">
      <c r="D5" s="4" t="s">
        <v>73</v>
      </c>
      <c r="E5" s="43"/>
      <c r="F5" s="43"/>
      <c r="G5" s="43"/>
      <c r="H5" s="43"/>
      <c r="I5" s="43"/>
      <c r="J5" s="43"/>
      <c r="K5" s="43"/>
    </row>
    <row r="6" spans="3:11" ht="21">
      <c r="C6" s="40"/>
      <c r="D6" s="43"/>
      <c r="E6" s="43"/>
      <c r="F6" s="43"/>
      <c r="G6" s="43"/>
      <c r="H6" s="43"/>
      <c r="I6" s="43"/>
      <c r="J6" s="43"/>
      <c r="K6" s="43"/>
    </row>
    <row r="7" spans="3:11" ht="15">
      <c r="C7" s="43" t="s">
        <v>3</v>
      </c>
      <c r="D7" s="44">
        <v>43743</v>
      </c>
      <c r="E7" s="43"/>
      <c r="G7" s="43"/>
      <c r="H7" s="43" t="s">
        <v>6</v>
      </c>
      <c r="I7" s="45"/>
      <c r="J7" s="43"/>
      <c r="K7" s="43"/>
    </row>
    <row r="8" spans="1:11" ht="15.75" thickBot="1">
      <c r="A8" s="46"/>
      <c r="B8" s="47"/>
      <c r="C8" s="48"/>
      <c r="D8" s="48"/>
      <c r="E8" s="48"/>
      <c r="F8" s="48"/>
      <c r="G8" s="48"/>
      <c r="H8" s="48"/>
      <c r="I8" s="48"/>
      <c r="J8" s="43"/>
      <c r="K8" s="43"/>
    </row>
    <row r="9" spans="1:11" s="50" customFormat="1" ht="15.75" customHeight="1">
      <c r="A9" s="49" t="s">
        <v>7</v>
      </c>
      <c r="C9" s="12" t="s">
        <v>44</v>
      </c>
      <c r="D9" s="51"/>
      <c r="E9" s="52">
        <v>0</v>
      </c>
      <c r="G9" s="12" t="s">
        <v>32</v>
      </c>
      <c r="I9" s="52">
        <v>10</v>
      </c>
      <c r="J9" s="51"/>
      <c r="K9" s="51"/>
    </row>
    <row r="10" spans="1:11" s="50" customFormat="1" ht="15.75" customHeight="1">
      <c r="A10" s="49"/>
      <c r="C10" s="13"/>
      <c r="D10" s="51"/>
      <c r="E10" s="53"/>
      <c r="F10" s="51"/>
      <c r="G10" s="13"/>
      <c r="H10" s="51"/>
      <c r="I10" s="53"/>
      <c r="J10" s="51"/>
      <c r="K10" s="51"/>
    </row>
    <row r="11" spans="1:11" s="50" customFormat="1" ht="15.75" customHeight="1">
      <c r="A11" s="49"/>
      <c r="C11" s="12" t="s">
        <v>69</v>
      </c>
      <c r="E11" s="52">
        <v>7</v>
      </c>
      <c r="F11" s="52"/>
      <c r="G11" s="12" t="s">
        <v>70</v>
      </c>
      <c r="I11" s="52">
        <v>3</v>
      </c>
      <c r="J11" s="53"/>
      <c r="K11" s="53"/>
    </row>
    <row r="12" spans="1:11" s="50" customFormat="1" ht="15.75" customHeight="1">
      <c r="A12" s="49"/>
      <c r="E12" s="52"/>
      <c r="F12" s="52"/>
      <c r="I12" s="52"/>
      <c r="K12" s="52"/>
    </row>
    <row r="13" spans="1:11" s="50" customFormat="1" ht="15.75" customHeight="1">
      <c r="A13" s="49"/>
      <c r="C13" s="12" t="s">
        <v>33</v>
      </c>
      <c r="E13" s="52">
        <v>3</v>
      </c>
      <c r="F13" s="52"/>
      <c r="G13" s="12" t="s">
        <v>71</v>
      </c>
      <c r="I13" s="52">
        <v>7</v>
      </c>
      <c r="J13" s="52"/>
      <c r="K13" s="52"/>
    </row>
    <row r="14" spans="1:11" s="50" customFormat="1" ht="15.75" customHeight="1" thickBot="1">
      <c r="A14" s="54"/>
      <c r="B14" s="55"/>
      <c r="C14" s="55"/>
      <c r="D14" s="55"/>
      <c r="E14" s="56"/>
      <c r="F14" s="56"/>
      <c r="G14" s="55"/>
      <c r="H14" s="55"/>
      <c r="I14" s="56"/>
      <c r="J14" s="52"/>
      <c r="K14" s="52"/>
    </row>
    <row r="15" spans="1:11" s="50" customFormat="1" ht="15.75" customHeight="1">
      <c r="A15" s="49" t="s">
        <v>8</v>
      </c>
      <c r="C15" s="50" t="str">
        <f>C13</f>
        <v>SWEETRADE C</v>
      </c>
      <c r="E15" s="52">
        <v>2</v>
      </c>
      <c r="F15" s="52"/>
      <c r="G15" s="50" t="str">
        <f>G11</f>
        <v>FLECHA-1</v>
      </c>
      <c r="I15" s="52">
        <v>8</v>
      </c>
      <c r="J15" s="52"/>
      <c r="K15" s="52"/>
    </row>
    <row r="16" spans="1:11" s="50" customFormat="1" ht="15.75" customHeight="1">
      <c r="A16" s="49"/>
      <c r="E16" s="52"/>
      <c r="F16" s="52"/>
      <c r="I16" s="52"/>
      <c r="J16" s="52"/>
      <c r="K16" s="52"/>
    </row>
    <row r="17" spans="1:11" s="50" customFormat="1" ht="15.75" customHeight="1">
      <c r="A17" s="49"/>
      <c r="C17" s="50" t="str">
        <f>C9</f>
        <v>NOU BC</v>
      </c>
      <c r="E17" s="52">
        <v>2</v>
      </c>
      <c r="F17" s="52"/>
      <c r="G17" s="50" t="str">
        <f>G13</f>
        <v>MEDITERRÀNIA A</v>
      </c>
      <c r="I17" s="52">
        <v>8</v>
      </c>
      <c r="J17" s="52"/>
      <c r="K17" s="52"/>
    </row>
    <row r="18" spans="1:11" s="50" customFormat="1" ht="15.75" customHeight="1">
      <c r="A18" s="49"/>
      <c r="E18" s="52"/>
      <c r="F18" s="52"/>
      <c r="I18" s="52"/>
      <c r="J18" s="52"/>
      <c r="K18" s="52"/>
    </row>
    <row r="19" spans="1:11" s="50" customFormat="1" ht="15.75" customHeight="1">
      <c r="A19" s="49"/>
      <c r="C19" s="50" t="str">
        <f>G9</f>
        <v>PENEDÈS</v>
      </c>
      <c r="E19" s="52">
        <v>6</v>
      </c>
      <c r="F19" s="52"/>
      <c r="G19" s="50" t="str">
        <f>C11</f>
        <v>TOMAHAWK</v>
      </c>
      <c r="I19" s="52">
        <v>4</v>
      </c>
      <c r="J19" s="52"/>
      <c r="K19" s="52"/>
    </row>
    <row r="20" spans="1:11" s="50" customFormat="1" ht="15.75" customHeight="1" thickBot="1">
      <c r="A20" s="54"/>
      <c r="B20" s="55"/>
      <c r="C20" s="55"/>
      <c r="D20" s="55"/>
      <c r="E20" s="56"/>
      <c r="F20" s="56"/>
      <c r="G20" s="55"/>
      <c r="H20" s="55"/>
      <c r="I20" s="56"/>
      <c r="J20" s="52"/>
      <c r="K20" s="52"/>
    </row>
    <row r="21" spans="1:11" s="50" customFormat="1" ht="15.75" customHeight="1">
      <c r="A21" s="49" t="s">
        <v>9</v>
      </c>
      <c r="C21" s="50" t="str">
        <f>C11</f>
        <v>TOMAHAWK</v>
      </c>
      <c r="E21" s="52">
        <v>3</v>
      </c>
      <c r="F21" s="52"/>
      <c r="G21" s="50" t="str">
        <f>C9</f>
        <v>NOU BC</v>
      </c>
      <c r="I21" s="52">
        <v>7</v>
      </c>
      <c r="J21" s="52"/>
      <c r="K21" s="52"/>
    </row>
    <row r="22" spans="1:11" s="50" customFormat="1" ht="15.75" customHeight="1">
      <c r="A22" s="49"/>
      <c r="E22" s="52"/>
      <c r="F22" s="52"/>
      <c r="I22" s="52"/>
      <c r="J22" s="52"/>
      <c r="K22" s="52"/>
    </row>
    <row r="23" spans="1:11" s="50" customFormat="1" ht="15.75" customHeight="1">
      <c r="A23" s="49"/>
      <c r="C23" s="50" t="str">
        <f>G9</f>
        <v>PENEDÈS</v>
      </c>
      <c r="E23" s="52">
        <v>7</v>
      </c>
      <c r="F23" s="52"/>
      <c r="G23" s="50" t="str">
        <f>C13</f>
        <v>SWEETRADE C</v>
      </c>
      <c r="I23" s="52">
        <v>3</v>
      </c>
      <c r="J23" s="52"/>
      <c r="K23" s="52"/>
    </row>
    <row r="24" spans="1:11" s="50" customFormat="1" ht="15.75" customHeight="1">
      <c r="A24" s="49"/>
      <c r="E24" s="52"/>
      <c r="F24" s="52"/>
      <c r="I24" s="52"/>
      <c r="J24" s="52"/>
      <c r="K24" s="52"/>
    </row>
    <row r="25" spans="1:11" s="50" customFormat="1" ht="15.75" customHeight="1">
      <c r="A25" s="49"/>
      <c r="C25" s="50" t="str">
        <f>G13</f>
        <v>MEDITERRÀNIA A</v>
      </c>
      <c r="E25" s="52">
        <v>2</v>
      </c>
      <c r="F25" s="52"/>
      <c r="G25" s="50" t="str">
        <f>G11</f>
        <v>FLECHA-1</v>
      </c>
      <c r="I25" s="52">
        <v>8</v>
      </c>
      <c r="J25" s="52"/>
      <c r="K25" s="52"/>
    </row>
    <row r="26" spans="1:11" s="50" customFormat="1" ht="15.75" customHeight="1" thickBot="1">
      <c r="A26" s="54"/>
      <c r="B26" s="55"/>
      <c r="C26" s="55"/>
      <c r="D26" s="55"/>
      <c r="E26" s="56"/>
      <c r="F26" s="56"/>
      <c r="G26" s="55"/>
      <c r="H26" s="55"/>
      <c r="I26" s="56"/>
      <c r="J26" s="52"/>
      <c r="K26" s="52"/>
    </row>
    <row r="27" spans="1:11" s="50" customFormat="1" ht="15.75" customHeight="1">
      <c r="A27" s="49" t="s">
        <v>10</v>
      </c>
      <c r="C27" s="50" t="str">
        <f>G9</f>
        <v>PENEDÈS</v>
      </c>
      <c r="E27" s="52">
        <v>2</v>
      </c>
      <c r="F27" s="52"/>
      <c r="G27" s="50" t="str">
        <f>G13</f>
        <v>MEDITERRÀNIA A</v>
      </c>
      <c r="I27" s="52">
        <v>8</v>
      </c>
      <c r="J27" s="52"/>
      <c r="K27" s="52"/>
    </row>
    <row r="28" spans="1:9" s="50" customFormat="1" ht="15.75" customHeight="1">
      <c r="A28" s="49"/>
      <c r="E28" s="52"/>
      <c r="I28" s="52"/>
    </row>
    <row r="29" spans="1:11" s="50" customFormat="1" ht="15.75" customHeight="1">
      <c r="A29" s="49"/>
      <c r="C29" s="50" t="str">
        <f>G11</f>
        <v>FLECHA-1</v>
      </c>
      <c r="E29" s="52">
        <v>8</v>
      </c>
      <c r="F29" s="52"/>
      <c r="G29" s="50" t="str">
        <f>C9</f>
        <v>NOU BC</v>
      </c>
      <c r="I29" s="52">
        <v>2</v>
      </c>
      <c r="J29" s="52"/>
      <c r="K29" s="52"/>
    </row>
    <row r="30" spans="1:9" s="50" customFormat="1" ht="15.75" customHeight="1">
      <c r="A30" s="49"/>
      <c r="E30" s="52"/>
      <c r="I30" s="52"/>
    </row>
    <row r="31" spans="1:9" s="50" customFormat="1" ht="15.75" customHeight="1">
      <c r="A31" s="49"/>
      <c r="C31" s="50" t="str">
        <f>C11</f>
        <v>TOMAHAWK</v>
      </c>
      <c r="E31" s="52">
        <v>8</v>
      </c>
      <c r="G31" s="50" t="str">
        <f>C13</f>
        <v>SWEETRADE C</v>
      </c>
      <c r="I31" s="52">
        <v>2</v>
      </c>
    </row>
    <row r="32" spans="1:9" s="50" customFormat="1" ht="15.75" customHeight="1" thickBot="1">
      <c r="A32" s="54"/>
      <c r="B32" s="55"/>
      <c r="C32" s="55"/>
      <c r="D32" s="55"/>
      <c r="E32" s="56"/>
      <c r="F32" s="55"/>
      <c r="G32" s="55"/>
      <c r="H32" s="55"/>
      <c r="I32" s="56"/>
    </row>
    <row r="33" spans="1:9" s="50" customFormat="1" ht="15.75" customHeight="1">
      <c r="A33" s="11" t="s">
        <v>68</v>
      </c>
      <c r="C33" s="12" t="s">
        <v>44</v>
      </c>
      <c r="E33" s="52">
        <v>5</v>
      </c>
      <c r="F33" s="52"/>
      <c r="G33" s="12" t="s">
        <v>33</v>
      </c>
      <c r="I33" s="52">
        <v>5</v>
      </c>
    </row>
    <row r="34" spans="1:9" s="50" customFormat="1" ht="15.75" customHeight="1">
      <c r="A34" s="49"/>
      <c r="E34" s="52"/>
      <c r="I34" s="52"/>
    </row>
    <row r="35" spans="1:9" s="50" customFormat="1" ht="15.75" customHeight="1">
      <c r="A35" s="49"/>
      <c r="C35" s="50" t="str">
        <f>G17</f>
        <v>MEDITERRÀNIA A</v>
      </c>
      <c r="E35" s="52">
        <v>2</v>
      </c>
      <c r="F35" s="52"/>
      <c r="G35" s="12" t="s">
        <v>69</v>
      </c>
      <c r="I35" s="52">
        <v>8</v>
      </c>
    </row>
    <row r="36" spans="1:9" s="50" customFormat="1" ht="15.75" customHeight="1">
      <c r="A36" s="49"/>
      <c r="E36" s="52"/>
      <c r="I36" s="52"/>
    </row>
    <row r="37" spans="1:9" s="50" customFormat="1" ht="15.75" customHeight="1">
      <c r="A37" s="49"/>
      <c r="C37" s="12" t="s">
        <v>72</v>
      </c>
      <c r="E37" s="52">
        <v>3</v>
      </c>
      <c r="G37" s="50" t="str">
        <f>C19</f>
        <v>PENEDÈS</v>
      </c>
      <c r="I37" s="52">
        <v>7</v>
      </c>
    </row>
    <row r="38" spans="1:9" s="50" customFormat="1" ht="15.75" customHeight="1" thickBot="1">
      <c r="A38" s="54"/>
      <c r="B38" s="55"/>
      <c r="C38" s="55"/>
      <c r="D38" s="55"/>
      <c r="E38" s="56"/>
      <c r="F38" s="55"/>
      <c r="G38" s="55"/>
      <c r="H38" s="55"/>
      <c r="I38" s="56"/>
    </row>
    <row r="39" spans="1:9" s="50" customFormat="1" ht="15.75" customHeight="1">
      <c r="A39" s="93"/>
      <c r="B39" s="94"/>
      <c r="C39" s="94"/>
      <c r="D39" s="94"/>
      <c r="E39" s="95"/>
      <c r="F39" s="94"/>
      <c r="G39" s="94"/>
      <c r="H39" s="94"/>
      <c r="I39" s="95"/>
    </row>
    <row r="41" spans="1:8" s="43" customFormat="1" ht="18">
      <c r="A41" s="57"/>
      <c r="B41" s="58" t="s">
        <v>11</v>
      </c>
      <c r="H41" s="45"/>
    </row>
    <row r="43" spans="1:9" s="58" customFormat="1" ht="18">
      <c r="A43" s="59"/>
      <c r="B43" s="60" t="s">
        <v>12</v>
      </c>
      <c r="C43" s="61"/>
      <c r="D43" s="61"/>
      <c r="E43" s="62" t="s">
        <v>20</v>
      </c>
      <c r="F43" s="62" t="s">
        <v>21</v>
      </c>
      <c r="G43" s="62" t="s">
        <v>26</v>
      </c>
      <c r="H43" s="62" t="s">
        <v>27</v>
      </c>
      <c r="I43" s="62" t="s">
        <v>2</v>
      </c>
    </row>
    <row r="44" spans="2:10" ht="21">
      <c r="B44" s="17" t="s">
        <v>32</v>
      </c>
      <c r="C44" s="63"/>
      <c r="D44" s="64"/>
      <c r="E44" s="65">
        <f>(10+6+7+2+7)</f>
        <v>32</v>
      </c>
      <c r="F44" s="66"/>
      <c r="G44" s="66"/>
      <c r="H44" s="67"/>
      <c r="I44" s="68">
        <f aca="true" t="shared" si="0" ref="I44:I49">SUM(E44:H44)</f>
        <v>32</v>
      </c>
      <c r="J44" s="45"/>
    </row>
    <row r="45" spans="2:10" ht="21">
      <c r="B45" s="18" t="s">
        <v>69</v>
      </c>
      <c r="C45" s="96"/>
      <c r="D45" s="97"/>
      <c r="E45" s="65">
        <f>(7+4+3+8+8)</f>
        <v>30</v>
      </c>
      <c r="F45" s="67"/>
      <c r="G45" s="67"/>
      <c r="H45" s="67"/>
      <c r="I45" s="68">
        <f t="shared" si="0"/>
        <v>30</v>
      </c>
      <c r="J45" s="69"/>
    </row>
    <row r="46" spans="2:10" ht="21">
      <c r="B46" s="17" t="s">
        <v>70</v>
      </c>
      <c r="C46" s="63"/>
      <c r="D46" s="64"/>
      <c r="E46" s="65">
        <f>(3+8+8+8+3)</f>
        <v>30</v>
      </c>
      <c r="F46" s="66"/>
      <c r="G46" s="66"/>
      <c r="H46" s="67"/>
      <c r="I46" s="68">
        <f t="shared" si="0"/>
        <v>30</v>
      </c>
      <c r="J46" s="69"/>
    </row>
    <row r="47" spans="2:10" ht="21">
      <c r="B47" s="17" t="s">
        <v>71</v>
      </c>
      <c r="C47" s="70"/>
      <c r="D47" s="71"/>
      <c r="E47" s="65">
        <f>(7+8+2+8+2)</f>
        <v>27</v>
      </c>
      <c r="F47" s="66"/>
      <c r="G47" s="66"/>
      <c r="H47" s="67"/>
      <c r="I47" s="68">
        <f t="shared" si="0"/>
        <v>27</v>
      </c>
      <c r="J47" s="69"/>
    </row>
    <row r="48" spans="2:10" ht="21">
      <c r="B48" s="17" t="s">
        <v>30</v>
      </c>
      <c r="C48" s="63"/>
      <c r="D48" s="64"/>
      <c r="E48" s="65">
        <f>(0+2+7+2+5)</f>
        <v>16</v>
      </c>
      <c r="F48" s="66"/>
      <c r="G48" s="66"/>
      <c r="H48" s="67"/>
      <c r="I48" s="68">
        <f t="shared" si="0"/>
        <v>16</v>
      </c>
      <c r="J48" s="69"/>
    </row>
    <row r="49" spans="2:10" ht="21">
      <c r="B49" s="17" t="s">
        <v>33</v>
      </c>
      <c r="C49" s="70"/>
      <c r="D49" s="71"/>
      <c r="E49" s="65">
        <f>(3+2+3+2+5)</f>
        <v>15</v>
      </c>
      <c r="F49" s="66"/>
      <c r="G49" s="66"/>
      <c r="H49" s="67"/>
      <c r="I49" s="68">
        <f t="shared" si="0"/>
        <v>15</v>
      </c>
      <c r="J49" s="69"/>
    </row>
    <row r="50" spans="5:11" ht="15">
      <c r="E50" s="69"/>
      <c r="F50" s="69"/>
      <c r="G50" s="69"/>
      <c r="H50" s="69"/>
      <c r="I50" s="69"/>
      <c r="J50" s="69"/>
      <c r="K50" s="69"/>
    </row>
    <row r="51" spans="5:11" ht="15">
      <c r="E51" s="69"/>
      <c r="F51" s="69"/>
      <c r="G51" s="69"/>
      <c r="H51" s="69"/>
      <c r="I51" s="69"/>
      <c r="J51" s="69"/>
      <c r="K51" s="69"/>
    </row>
    <row r="52" spans="5:11" ht="15">
      <c r="E52" s="69"/>
      <c r="F52" s="69"/>
      <c r="G52" s="69"/>
      <c r="H52" s="69"/>
      <c r="I52" s="69"/>
      <c r="J52" s="69"/>
      <c r="K52" s="69"/>
    </row>
    <row r="53" spans="5:11" ht="15">
      <c r="E53" s="69"/>
      <c r="F53" s="69"/>
      <c r="G53" s="69"/>
      <c r="H53" s="69"/>
      <c r="I53" s="69"/>
      <c r="J53" s="69"/>
      <c r="K53" s="69"/>
    </row>
    <row r="54" spans="5:11" ht="15">
      <c r="E54" s="69"/>
      <c r="F54" s="69"/>
      <c r="G54" s="69"/>
      <c r="H54" s="69"/>
      <c r="I54" s="69"/>
      <c r="J54" s="69"/>
      <c r="K54" s="69"/>
    </row>
    <row r="55" spans="5:11" ht="15">
      <c r="E55" s="69"/>
      <c r="F55" s="69"/>
      <c r="G55" s="69"/>
      <c r="H55" s="69"/>
      <c r="I55" s="69"/>
      <c r="J55" s="69"/>
      <c r="K55" s="69"/>
    </row>
    <row r="56" spans="5:11" ht="15">
      <c r="E56" s="69"/>
      <c r="F56" s="69"/>
      <c r="G56" s="69"/>
      <c r="H56" s="69"/>
      <c r="I56" s="69"/>
      <c r="J56" s="69"/>
      <c r="K56" s="69"/>
    </row>
    <row r="57" spans="5:11" ht="15">
      <c r="E57" s="69"/>
      <c r="F57" s="69"/>
      <c r="G57" s="69"/>
      <c r="H57" s="69"/>
      <c r="I57" s="69"/>
      <c r="J57" s="69"/>
      <c r="K57" s="69"/>
    </row>
    <row r="58" spans="5:11" ht="15">
      <c r="E58" s="69"/>
      <c r="F58" s="69"/>
      <c r="G58" s="69"/>
      <c r="H58" s="69"/>
      <c r="I58" s="69"/>
      <c r="J58" s="69"/>
      <c r="K58" s="69"/>
    </row>
    <row r="59" spans="5:11" ht="15">
      <c r="E59" s="69"/>
      <c r="F59" s="69"/>
      <c r="G59" s="69"/>
      <c r="H59" s="69"/>
      <c r="I59" s="69"/>
      <c r="J59" s="69"/>
      <c r="K59" s="69"/>
    </row>
    <row r="60" spans="5:11" ht="15">
      <c r="E60" s="69"/>
      <c r="F60" s="69"/>
      <c r="G60" s="69"/>
      <c r="H60" s="69"/>
      <c r="I60" s="69"/>
      <c r="J60" s="69"/>
      <c r="K60" s="69"/>
    </row>
    <row r="61" spans="5:11" ht="15">
      <c r="E61" s="69"/>
      <c r="F61" s="69"/>
      <c r="G61" s="69"/>
      <c r="H61" s="69"/>
      <c r="I61" s="69"/>
      <c r="J61" s="69"/>
      <c r="K61" s="69"/>
    </row>
    <row r="62" spans="5:11" ht="15">
      <c r="E62" s="69"/>
      <c r="F62" s="69"/>
      <c r="G62" s="69"/>
      <c r="H62" s="69"/>
      <c r="I62" s="69"/>
      <c r="J62" s="69"/>
      <c r="K62" s="69"/>
    </row>
    <row r="63" spans="5:11" ht="15">
      <c r="E63" s="69"/>
      <c r="F63" s="69"/>
      <c r="G63" s="69"/>
      <c r="H63" s="69"/>
      <c r="I63" s="69"/>
      <c r="J63" s="69"/>
      <c r="K63" s="69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75" zoomScaleNormal="75" zoomScalePageLayoutView="0" workbookViewId="0" topLeftCell="A26">
      <selection activeCell="B44" sqref="B44:F49"/>
    </sheetView>
  </sheetViews>
  <sheetFormatPr defaultColWidth="11.375" defaultRowHeight="12.75"/>
  <cols>
    <col min="1" max="1" width="11.375" style="5" customWidth="1"/>
    <col min="2" max="3" width="11.375" style="6" customWidth="1"/>
    <col min="4" max="4" width="11.625" style="6" bestFit="1" customWidth="1"/>
    <col min="5" max="10" width="11.375" style="6" customWidth="1"/>
    <col min="11" max="11" width="9.625" style="6" customWidth="1"/>
    <col min="12" max="16384" width="11.375" style="6" customWidth="1"/>
  </cols>
  <sheetData>
    <row r="1" spans="1:11" s="3" customFormat="1" ht="21">
      <c r="A1" s="2"/>
      <c r="D1" s="4" t="s">
        <v>5</v>
      </c>
      <c r="E1" s="4"/>
      <c r="F1" s="4"/>
      <c r="G1" s="4"/>
      <c r="H1" s="4"/>
      <c r="I1" s="4"/>
      <c r="J1" s="4"/>
      <c r="K1" s="4"/>
    </row>
    <row r="2" spans="1:11" s="3" customFormat="1" ht="21">
      <c r="A2" s="2"/>
      <c r="D2" s="4"/>
      <c r="E2" s="4"/>
      <c r="F2" s="4"/>
      <c r="G2" s="4"/>
      <c r="H2" s="4"/>
      <c r="I2" s="4"/>
      <c r="J2" s="4"/>
      <c r="K2" s="4"/>
    </row>
    <row r="3" spans="1:11" s="3" customFormat="1" ht="21">
      <c r="A3" s="2"/>
      <c r="D3" s="4" t="s">
        <v>67</v>
      </c>
      <c r="E3" s="40"/>
      <c r="F3" s="40"/>
      <c r="G3" s="40"/>
      <c r="H3" s="40"/>
      <c r="I3" s="4"/>
      <c r="J3" s="4"/>
      <c r="K3" s="4"/>
    </row>
    <row r="4" spans="4:11" ht="15">
      <c r="D4" s="7"/>
      <c r="E4" s="7"/>
      <c r="F4" s="7"/>
      <c r="G4" s="7"/>
      <c r="H4" s="7"/>
      <c r="I4" s="7"/>
      <c r="J4" s="7"/>
      <c r="K4" s="7"/>
    </row>
    <row r="5" spans="4:11" ht="21">
      <c r="D5" s="4" t="s">
        <v>73</v>
      </c>
      <c r="E5" s="43"/>
      <c r="F5" s="43"/>
      <c r="G5" s="7"/>
      <c r="H5" s="7"/>
      <c r="I5" s="7"/>
      <c r="J5" s="7"/>
      <c r="K5" s="7"/>
    </row>
    <row r="6" spans="3:11" ht="21">
      <c r="C6" s="4"/>
      <c r="D6" s="7"/>
      <c r="E6" s="7"/>
      <c r="F6" s="7"/>
      <c r="G6" s="7"/>
      <c r="H6" s="7"/>
      <c r="I6" s="7"/>
      <c r="J6" s="7"/>
      <c r="K6" s="7"/>
    </row>
    <row r="7" spans="3:11" ht="15">
      <c r="C7" s="7" t="s">
        <v>3</v>
      </c>
      <c r="D7" s="20">
        <v>43778</v>
      </c>
      <c r="E7" s="7"/>
      <c r="G7" s="7"/>
      <c r="H7" s="7" t="s">
        <v>22</v>
      </c>
      <c r="I7" s="1"/>
      <c r="J7" s="7"/>
      <c r="K7" s="7"/>
    </row>
    <row r="8" spans="1:11" ht="15.75" thickBot="1">
      <c r="A8" s="8"/>
      <c r="B8" s="9"/>
      <c r="C8" s="10"/>
      <c r="D8" s="10"/>
      <c r="E8" s="10"/>
      <c r="F8" s="10"/>
      <c r="G8" s="10"/>
      <c r="H8" s="10"/>
      <c r="I8" s="10"/>
      <c r="J8" s="7"/>
      <c r="K8" s="7"/>
    </row>
    <row r="9" spans="1:11" s="12" customFormat="1" ht="15.75" customHeight="1">
      <c r="A9" s="49" t="s">
        <v>7</v>
      </c>
      <c r="B9" s="50"/>
      <c r="C9" s="12" t="s">
        <v>44</v>
      </c>
      <c r="D9" s="51"/>
      <c r="E9" s="52">
        <v>0</v>
      </c>
      <c r="F9" s="50"/>
      <c r="G9" s="12" t="s">
        <v>32</v>
      </c>
      <c r="H9" s="50"/>
      <c r="I9" s="52">
        <v>8</v>
      </c>
      <c r="J9" s="13"/>
      <c r="K9" s="13"/>
    </row>
    <row r="10" spans="1:11" s="12" customFormat="1" ht="15.75" customHeight="1">
      <c r="A10" s="49"/>
      <c r="B10" s="50"/>
      <c r="C10" s="13"/>
      <c r="D10" s="51"/>
      <c r="E10" s="53"/>
      <c r="F10" s="51"/>
      <c r="G10" s="13"/>
      <c r="H10" s="51"/>
      <c r="I10" s="53"/>
      <c r="J10" s="13"/>
      <c r="K10" s="13"/>
    </row>
    <row r="11" spans="1:11" s="12" customFormat="1" ht="15.75" customHeight="1">
      <c r="A11" s="49"/>
      <c r="B11" s="50"/>
      <c r="C11" s="12" t="s">
        <v>69</v>
      </c>
      <c r="D11" s="50"/>
      <c r="E11" s="52">
        <v>5</v>
      </c>
      <c r="F11" s="52"/>
      <c r="G11" s="12" t="s">
        <v>70</v>
      </c>
      <c r="H11" s="50"/>
      <c r="I11" s="52">
        <v>5</v>
      </c>
      <c r="J11" s="15"/>
      <c r="K11" s="15"/>
    </row>
    <row r="12" spans="1:11" s="12" customFormat="1" ht="15.75" customHeight="1">
      <c r="A12" s="49"/>
      <c r="B12" s="50"/>
      <c r="C12" s="50"/>
      <c r="D12" s="50"/>
      <c r="E12" s="52"/>
      <c r="F12" s="52"/>
      <c r="G12" s="50"/>
      <c r="H12" s="50"/>
      <c r="I12" s="52"/>
      <c r="K12" s="14"/>
    </row>
    <row r="13" spans="1:11" s="12" customFormat="1" ht="15.75" customHeight="1">
      <c r="A13" s="49"/>
      <c r="B13" s="50"/>
      <c r="C13" s="12" t="s">
        <v>33</v>
      </c>
      <c r="D13" s="50"/>
      <c r="E13" s="52">
        <v>7</v>
      </c>
      <c r="F13" s="52"/>
      <c r="G13" s="12" t="s">
        <v>71</v>
      </c>
      <c r="H13" s="50"/>
      <c r="I13" s="52">
        <v>3</v>
      </c>
      <c r="J13" s="14"/>
      <c r="K13" s="14"/>
    </row>
    <row r="14" spans="1:11" s="12" customFormat="1" ht="15.75" customHeight="1" thickBot="1">
      <c r="A14" s="54"/>
      <c r="B14" s="55"/>
      <c r="C14" s="55"/>
      <c r="D14" s="55"/>
      <c r="E14" s="56"/>
      <c r="F14" s="56"/>
      <c r="G14" s="55"/>
      <c r="H14" s="55"/>
      <c r="I14" s="56"/>
      <c r="J14" s="14"/>
      <c r="K14" s="14"/>
    </row>
    <row r="15" spans="1:11" s="12" customFormat="1" ht="15.75" customHeight="1">
      <c r="A15" s="49" t="s">
        <v>8</v>
      </c>
      <c r="B15" s="50"/>
      <c r="C15" s="50" t="str">
        <f>C13</f>
        <v>SWEETRADE C</v>
      </c>
      <c r="D15" s="50"/>
      <c r="E15" s="52">
        <v>1</v>
      </c>
      <c r="F15" s="52"/>
      <c r="G15" s="50" t="str">
        <f>G11</f>
        <v>FLECHA-1</v>
      </c>
      <c r="H15" s="50"/>
      <c r="I15" s="52">
        <v>9</v>
      </c>
      <c r="J15" s="14"/>
      <c r="K15" s="14"/>
    </row>
    <row r="16" spans="1:11" s="12" customFormat="1" ht="15.75" customHeight="1">
      <c r="A16" s="49"/>
      <c r="B16" s="50"/>
      <c r="C16" s="50"/>
      <c r="D16" s="50"/>
      <c r="E16" s="52"/>
      <c r="F16" s="52"/>
      <c r="G16" s="50"/>
      <c r="H16" s="50"/>
      <c r="I16" s="52"/>
      <c r="J16" s="14"/>
      <c r="K16" s="14"/>
    </row>
    <row r="17" spans="1:11" s="12" customFormat="1" ht="15.75" customHeight="1">
      <c r="A17" s="49"/>
      <c r="B17" s="50"/>
      <c r="C17" s="50" t="str">
        <f>C9</f>
        <v>NOU BC</v>
      </c>
      <c r="D17" s="50"/>
      <c r="E17" s="52">
        <v>0</v>
      </c>
      <c r="F17" s="52"/>
      <c r="G17" s="50" t="str">
        <f>G13</f>
        <v>MEDITERRÀNIA A</v>
      </c>
      <c r="H17" s="50"/>
      <c r="I17" s="52">
        <v>10</v>
      </c>
      <c r="J17" s="14"/>
      <c r="K17" s="14"/>
    </row>
    <row r="18" spans="1:11" s="12" customFormat="1" ht="15.75" customHeight="1">
      <c r="A18" s="49"/>
      <c r="B18" s="50"/>
      <c r="C18" s="50"/>
      <c r="D18" s="50"/>
      <c r="E18" s="52"/>
      <c r="F18" s="52"/>
      <c r="G18" s="50"/>
      <c r="H18" s="50"/>
      <c r="I18" s="52"/>
      <c r="J18" s="14"/>
      <c r="K18" s="14"/>
    </row>
    <row r="19" spans="1:11" s="12" customFormat="1" ht="15.75" customHeight="1">
      <c r="A19" s="49"/>
      <c r="B19" s="50"/>
      <c r="C19" s="50" t="str">
        <f>G9</f>
        <v>PENEDÈS</v>
      </c>
      <c r="D19" s="50"/>
      <c r="E19" s="52">
        <v>4</v>
      </c>
      <c r="F19" s="52"/>
      <c r="G19" s="50" t="str">
        <f>C11</f>
        <v>TOMAHAWK</v>
      </c>
      <c r="H19" s="50"/>
      <c r="I19" s="52">
        <v>6</v>
      </c>
      <c r="J19" s="14"/>
      <c r="K19" s="14"/>
    </row>
    <row r="20" spans="1:11" s="12" customFormat="1" ht="15.75" customHeight="1" thickBot="1">
      <c r="A20" s="54"/>
      <c r="B20" s="55"/>
      <c r="C20" s="55"/>
      <c r="D20" s="55"/>
      <c r="E20" s="56"/>
      <c r="F20" s="56"/>
      <c r="G20" s="55"/>
      <c r="H20" s="55"/>
      <c r="I20" s="56"/>
      <c r="J20" s="14"/>
      <c r="K20" s="14"/>
    </row>
    <row r="21" spans="1:11" s="12" customFormat="1" ht="15.75" customHeight="1">
      <c r="A21" s="49" t="s">
        <v>9</v>
      </c>
      <c r="B21" s="50"/>
      <c r="C21" s="50" t="str">
        <f>C11</f>
        <v>TOMAHAWK</v>
      </c>
      <c r="D21" s="50"/>
      <c r="E21" s="52">
        <v>5</v>
      </c>
      <c r="F21" s="52"/>
      <c r="G21" s="50" t="str">
        <f>C9</f>
        <v>NOU BC</v>
      </c>
      <c r="H21" s="50"/>
      <c r="I21" s="52">
        <v>5</v>
      </c>
      <c r="J21" s="14"/>
      <c r="K21" s="14"/>
    </row>
    <row r="22" spans="1:11" s="12" customFormat="1" ht="15.75" customHeight="1">
      <c r="A22" s="49"/>
      <c r="B22" s="50"/>
      <c r="C22" s="50"/>
      <c r="D22" s="50"/>
      <c r="E22" s="52"/>
      <c r="F22" s="52"/>
      <c r="G22" s="50"/>
      <c r="H22" s="50"/>
      <c r="I22" s="52"/>
      <c r="J22" s="14"/>
      <c r="K22" s="14"/>
    </row>
    <row r="23" spans="1:11" s="12" customFormat="1" ht="15.75" customHeight="1">
      <c r="A23" s="49"/>
      <c r="B23" s="50"/>
      <c r="C23" s="50" t="str">
        <f>G9</f>
        <v>PENEDÈS</v>
      </c>
      <c r="D23" s="50"/>
      <c r="E23" s="52">
        <v>7</v>
      </c>
      <c r="F23" s="52"/>
      <c r="G23" s="50" t="str">
        <f>C13</f>
        <v>SWEETRADE C</v>
      </c>
      <c r="H23" s="50"/>
      <c r="I23" s="52">
        <v>3</v>
      </c>
      <c r="J23" s="14"/>
      <c r="K23" s="14"/>
    </row>
    <row r="24" spans="1:11" s="12" customFormat="1" ht="15.75" customHeight="1">
      <c r="A24" s="49"/>
      <c r="B24" s="50"/>
      <c r="C24" s="50"/>
      <c r="D24" s="50"/>
      <c r="E24" s="52"/>
      <c r="F24" s="52"/>
      <c r="G24" s="50"/>
      <c r="H24" s="50"/>
      <c r="I24" s="52"/>
      <c r="J24" s="14"/>
      <c r="K24" s="14"/>
    </row>
    <row r="25" spans="1:11" s="12" customFormat="1" ht="15.75" customHeight="1">
      <c r="A25" s="49"/>
      <c r="B25" s="50"/>
      <c r="C25" s="50" t="str">
        <f>G13</f>
        <v>MEDITERRÀNIA A</v>
      </c>
      <c r="D25" s="50"/>
      <c r="E25" s="52">
        <v>7</v>
      </c>
      <c r="F25" s="52"/>
      <c r="G25" s="50" t="str">
        <f>G11</f>
        <v>FLECHA-1</v>
      </c>
      <c r="H25" s="50"/>
      <c r="I25" s="52">
        <v>3</v>
      </c>
      <c r="J25" s="14"/>
      <c r="K25" s="14"/>
    </row>
    <row r="26" spans="1:11" s="12" customFormat="1" ht="15.75" customHeight="1" thickBot="1">
      <c r="A26" s="54"/>
      <c r="B26" s="55"/>
      <c r="C26" s="55"/>
      <c r="D26" s="55"/>
      <c r="E26" s="56"/>
      <c r="F26" s="56"/>
      <c r="G26" s="55"/>
      <c r="H26" s="55"/>
      <c r="I26" s="56"/>
      <c r="J26" s="14"/>
      <c r="K26" s="14"/>
    </row>
    <row r="27" spans="1:11" s="12" customFormat="1" ht="15.75" customHeight="1">
      <c r="A27" s="49" t="s">
        <v>10</v>
      </c>
      <c r="B27" s="50"/>
      <c r="C27" s="50" t="str">
        <f>G9</f>
        <v>PENEDÈS</v>
      </c>
      <c r="D27" s="50"/>
      <c r="E27" s="52">
        <v>4</v>
      </c>
      <c r="F27" s="52"/>
      <c r="G27" s="50" t="str">
        <f>G13</f>
        <v>MEDITERRÀNIA A</v>
      </c>
      <c r="H27" s="50"/>
      <c r="I27" s="52">
        <v>6</v>
      </c>
      <c r="J27" s="14"/>
      <c r="K27" s="14"/>
    </row>
    <row r="28" spans="1:9" s="12" customFormat="1" ht="15.75" customHeight="1">
      <c r="A28" s="49"/>
      <c r="B28" s="50"/>
      <c r="C28" s="50"/>
      <c r="D28" s="50"/>
      <c r="E28" s="52"/>
      <c r="F28" s="50"/>
      <c r="G28" s="50"/>
      <c r="H28" s="50"/>
      <c r="I28" s="52"/>
    </row>
    <row r="29" spans="1:11" s="12" customFormat="1" ht="15.75" customHeight="1">
      <c r="A29" s="49"/>
      <c r="B29" s="50"/>
      <c r="C29" s="50" t="str">
        <f>G11</f>
        <v>FLECHA-1</v>
      </c>
      <c r="D29" s="50"/>
      <c r="E29" s="52">
        <v>5</v>
      </c>
      <c r="F29" s="52"/>
      <c r="G29" s="50" t="str">
        <f>C9</f>
        <v>NOU BC</v>
      </c>
      <c r="H29" s="50"/>
      <c r="I29" s="52">
        <v>5</v>
      </c>
      <c r="J29" s="14"/>
      <c r="K29" s="14"/>
    </row>
    <row r="30" spans="1:9" s="12" customFormat="1" ht="15.75" customHeight="1">
      <c r="A30" s="49"/>
      <c r="B30" s="50"/>
      <c r="C30" s="50"/>
      <c r="D30" s="50"/>
      <c r="E30" s="52"/>
      <c r="F30" s="50"/>
      <c r="G30" s="50"/>
      <c r="H30" s="50"/>
      <c r="I30" s="52"/>
    </row>
    <row r="31" spans="1:9" s="12" customFormat="1" ht="15.75" customHeight="1">
      <c r="A31" s="49"/>
      <c r="B31" s="50"/>
      <c r="C31" s="50" t="str">
        <f>C11</f>
        <v>TOMAHAWK</v>
      </c>
      <c r="D31" s="50"/>
      <c r="E31" s="52">
        <v>3</v>
      </c>
      <c r="F31" s="50"/>
      <c r="G31" s="50" t="str">
        <f>C13</f>
        <v>SWEETRADE C</v>
      </c>
      <c r="H31" s="50"/>
      <c r="I31" s="52">
        <v>7</v>
      </c>
    </row>
    <row r="32" spans="1:9" s="12" customFormat="1" ht="15.75" customHeight="1" thickBot="1">
      <c r="A32" s="54"/>
      <c r="B32" s="55"/>
      <c r="C32" s="55"/>
      <c r="D32" s="55"/>
      <c r="E32" s="56"/>
      <c r="F32" s="55"/>
      <c r="G32" s="55"/>
      <c r="H32" s="55"/>
      <c r="I32" s="56"/>
    </row>
    <row r="33" spans="1:9" ht="15">
      <c r="A33" s="11" t="s">
        <v>68</v>
      </c>
      <c r="B33" s="50"/>
      <c r="C33" s="12" t="s">
        <v>44</v>
      </c>
      <c r="D33" s="50"/>
      <c r="E33" s="52">
        <v>5</v>
      </c>
      <c r="F33" s="52"/>
      <c r="G33" s="12" t="s">
        <v>33</v>
      </c>
      <c r="H33" s="50"/>
      <c r="I33" s="52">
        <v>5</v>
      </c>
    </row>
    <row r="34" spans="1:9" ht="15">
      <c r="A34" s="49"/>
      <c r="B34" s="50"/>
      <c r="C34" s="50"/>
      <c r="D34" s="50"/>
      <c r="E34" s="52"/>
      <c r="F34" s="50"/>
      <c r="G34" s="50"/>
      <c r="H34" s="50"/>
      <c r="I34" s="52"/>
    </row>
    <row r="35" spans="1:9" ht="15">
      <c r="A35" s="49"/>
      <c r="B35" s="50"/>
      <c r="C35" s="50" t="str">
        <f>G17</f>
        <v>MEDITERRÀNIA A</v>
      </c>
      <c r="D35" s="50"/>
      <c r="E35" s="52">
        <v>3</v>
      </c>
      <c r="F35" s="52"/>
      <c r="G35" s="12" t="s">
        <v>69</v>
      </c>
      <c r="H35" s="50"/>
      <c r="I35" s="52">
        <v>7</v>
      </c>
    </row>
    <row r="36" spans="1:9" s="7" customFormat="1" ht="15">
      <c r="A36" s="49"/>
      <c r="B36" s="50"/>
      <c r="C36" s="50"/>
      <c r="D36" s="50"/>
      <c r="E36" s="52"/>
      <c r="F36" s="50"/>
      <c r="G36" s="50"/>
      <c r="H36" s="50"/>
      <c r="I36" s="52"/>
    </row>
    <row r="37" spans="1:9" ht="15">
      <c r="A37" s="49"/>
      <c r="B37" s="50"/>
      <c r="C37" s="12" t="s">
        <v>70</v>
      </c>
      <c r="D37" s="50"/>
      <c r="E37" s="52">
        <v>6</v>
      </c>
      <c r="F37" s="50"/>
      <c r="G37" s="50" t="str">
        <f>C19</f>
        <v>PENEDÈS</v>
      </c>
      <c r="H37" s="50"/>
      <c r="I37" s="52">
        <v>4</v>
      </c>
    </row>
    <row r="38" spans="1:9" s="16" customFormat="1" ht="18" thickBot="1">
      <c r="A38" s="54"/>
      <c r="B38" s="55"/>
      <c r="C38" s="55"/>
      <c r="D38" s="55"/>
      <c r="E38" s="56"/>
      <c r="F38" s="55"/>
      <c r="G38" s="55"/>
      <c r="H38" s="55"/>
      <c r="I38" s="56"/>
    </row>
    <row r="39" spans="1:10" ht="15">
      <c r="A39" s="93"/>
      <c r="B39" s="94"/>
      <c r="C39" s="94"/>
      <c r="D39" s="94"/>
      <c r="E39" s="95"/>
      <c r="F39" s="94"/>
      <c r="G39" s="94"/>
      <c r="H39" s="94"/>
      <c r="I39" s="95"/>
      <c r="J39" s="1"/>
    </row>
    <row r="40" spans="1:10" ht="15">
      <c r="A40" s="41"/>
      <c r="B40" s="42"/>
      <c r="C40" s="42"/>
      <c r="D40" s="42"/>
      <c r="E40" s="42"/>
      <c r="F40" s="42"/>
      <c r="G40" s="42"/>
      <c r="H40" s="42"/>
      <c r="I40" s="42"/>
      <c r="J40" s="19"/>
    </row>
    <row r="41" spans="1:10" ht="18">
      <c r="A41" s="57"/>
      <c r="B41" s="16" t="s">
        <v>23</v>
      </c>
      <c r="C41" s="43"/>
      <c r="D41" s="43"/>
      <c r="E41" s="43"/>
      <c r="F41" s="43"/>
      <c r="G41" s="43"/>
      <c r="H41" s="45"/>
      <c r="I41" s="43"/>
      <c r="J41" s="19"/>
    </row>
    <row r="42" spans="1:10" ht="15">
      <c r="A42" s="41"/>
      <c r="B42" s="42"/>
      <c r="C42" s="42"/>
      <c r="D42" s="42"/>
      <c r="E42" s="42"/>
      <c r="F42" s="42"/>
      <c r="G42" s="42"/>
      <c r="H42" s="42"/>
      <c r="I42" s="42"/>
      <c r="J42" s="19"/>
    </row>
    <row r="43" spans="1:10" ht="18">
      <c r="A43" s="59"/>
      <c r="B43" s="60" t="s">
        <v>12</v>
      </c>
      <c r="C43" s="61"/>
      <c r="D43" s="61"/>
      <c r="E43" s="62" t="s">
        <v>20</v>
      </c>
      <c r="F43" s="62" t="s">
        <v>21</v>
      </c>
      <c r="G43" s="62" t="s">
        <v>26</v>
      </c>
      <c r="H43" s="62" t="s">
        <v>27</v>
      </c>
      <c r="I43" s="62" t="s">
        <v>2</v>
      </c>
      <c r="J43" s="19"/>
    </row>
    <row r="44" spans="1:10" ht="21">
      <c r="A44" s="41"/>
      <c r="B44" s="17" t="s">
        <v>32</v>
      </c>
      <c r="C44" s="63"/>
      <c r="D44" s="64"/>
      <c r="E44" s="65">
        <f>(10+6+7+2+7)</f>
        <v>32</v>
      </c>
      <c r="F44" s="65">
        <f>(8+4+7+4+4)</f>
        <v>27</v>
      </c>
      <c r="G44" s="66"/>
      <c r="H44" s="67"/>
      <c r="I44" s="68">
        <f aca="true" t="shared" si="0" ref="I44:I49">SUM(E44:H44)</f>
        <v>59</v>
      </c>
      <c r="J44" s="19"/>
    </row>
    <row r="45" spans="1:11" ht="21">
      <c r="A45" s="41"/>
      <c r="B45" s="18" t="s">
        <v>70</v>
      </c>
      <c r="C45" s="96"/>
      <c r="D45" s="97"/>
      <c r="E45" s="65">
        <f>(3+8+8+8+3)</f>
        <v>30</v>
      </c>
      <c r="F45" s="65">
        <f>(5+9+3+5+6)</f>
        <v>28</v>
      </c>
      <c r="G45" s="67"/>
      <c r="H45" s="67"/>
      <c r="I45" s="68">
        <f t="shared" si="0"/>
        <v>58</v>
      </c>
      <c r="J45" s="19"/>
      <c r="K45" s="19"/>
    </row>
    <row r="46" spans="1:11" ht="21">
      <c r="A46" s="41"/>
      <c r="B46" s="17" t="s">
        <v>69</v>
      </c>
      <c r="C46" s="63"/>
      <c r="D46" s="64"/>
      <c r="E46" s="65">
        <f>(7+4+3+8+8)</f>
        <v>30</v>
      </c>
      <c r="F46" s="65">
        <f>(5+6+5+3+7)</f>
        <v>26</v>
      </c>
      <c r="G46" s="66"/>
      <c r="H46" s="67"/>
      <c r="I46" s="68">
        <f t="shared" si="0"/>
        <v>56</v>
      </c>
      <c r="J46" s="19"/>
      <c r="K46" s="19"/>
    </row>
    <row r="47" spans="1:11" ht="21">
      <c r="A47" s="41"/>
      <c r="B47" s="17" t="s">
        <v>71</v>
      </c>
      <c r="C47" s="70"/>
      <c r="D47" s="71"/>
      <c r="E47" s="65">
        <f>(7+8+2+8+2)</f>
        <v>27</v>
      </c>
      <c r="F47" s="65">
        <f>(3+10+7+6+3)</f>
        <v>29</v>
      </c>
      <c r="G47" s="66"/>
      <c r="H47" s="67"/>
      <c r="I47" s="68">
        <f t="shared" si="0"/>
        <v>56</v>
      </c>
      <c r="J47" s="19"/>
      <c r="K47" s="19"/>
    </row>
    <row r="48" spans="1:11" ht="21">
      <c r="A48" s="41"/>
      <c r="B48" s="17" t="s">
        <v>33</v>
      </c>
      <c r="C48" s="70"/>
      <c r="D48" s="71"/>
      <c r="E48" s="65">
        <f>(3+2+3+2+5)</f>
        <v>15</v>
      </c>
      <c r="F48" s="65">
        <f>(7+1+3+7+5)</f>
        <v>23</v>
      </c>
      <c r="G48" s="66"/>
      <c r="H48" s="67"/>
      <c r="I48" s="68">
        <f t="shared" si="0"/>
        <v>38</v>
      </c>
      <c r="J48" s="19"/>
      <c r="K48" s="19"/>
    </row>
    <row r="49" spans="1:11" ht="21">
      <c r="A49" s="41"/>
      <c r="B49" s="17" t="s">
        <v>30</v>
      </c>
      <c r="C49" s="63"/>
      <c r="D49" s="64"/>
      <c r="E49" s="65">
        <f>(0+2+7+2+5)</f>
        <v>16</v>
      </c>
      <c r="F49" s="65">
        <f>(0+0+5+5+5)</f>
        <v>15</v>
      </c>
      <c r="G49" s="66"/>
      <c r="H49" s="67"/>
      <c r="I49" s="68">
        <f t="shared" si="0"/>
        <v>31</v>
      </c>
      <c r="J49" s="19"/>
      <c r="K49" s="19"/>
    </row>
    <row r="50" spans="5:11" ht="15">
      <c r="E50" s="19"/>
      <c r="F50" s="19"/>
      <c r="G50" s="19"/>
      <c r="H50" s="19"/>
      <c r="I50" s="19"/>
      <c r="J50" s="19"/>
      <c r="K50" s="19"/>
    </row>
    <row r="51" spans="5:11" ht="15">
      <c r="E51" s="19"/>
      <c r="F51" s="19"/>
      <c r="G51" s="19"/>
      <c r="H51" s="19"/>
      <c r="I51" s="19"/>
      <c r="J51" s="19"/>
      <c r="K51" s="19"/>
    </row>
    <row r="52" spans="5:11" ht="15">
      <c r="E52" s="19"/>
      <c r="F52" s="19"/>
      <c r="G52" s="19"/>
      <c r="H52" s="19"/>
      <c r="I52" s="19"/>
      <c r="J52" s="19"/>
      <c r="K52" s="19"/>
    </row>
    <row r="53" spans="5:11" ht="15">
      <c r="E53" s="19"/>
      <c r="F53" s="19"/>
      <c r="G53" s="19"/>
      <c r="H53" s="19"/>
      <c r="I53" s="19"/>
      <c r="J53" s="19"/>
      <c r="K53" s="19"/>
    </row>
    <row r="54" spans="5:11" ht="15">
      <c r="E54" s="19"/>
      <c r="F54" s="19"/>
      <c r="G54" s="19"/>
      <c r="H54" s="19"/>
      <c r="I54" s="19"/>
      <c r="J54" s="19"/>
      <c r="K54" s="19"/>
    </row>
    <row r="55" spans="5:11" ht="15">
      <c r="E55" s="19"/>
      <c r="F55" s="19"/>
      <c r="G55" s="19"/>
      <c r="H55" s="19"/>
      <c r="I55" s="19"/>
      <c r="J55" s="19"/>
      <c r="K55" s="19"/>
    </row>
    <row r="56" spans="5:11" ht="15">
      <c r="E56" s="19"/>
      <c r="F56" s="19"/>
      <c r="G56" s="19"/>
      <c r="H56" s="19"/>
      <c r="I56" s="19"/>
      <c r="J56" s="19"/>
      <c r="K56" s="19"/>
    </row>
    <row r="57" spans="5:11" ht="15">
      <c r="E57" s="19"/>
      <c r="F57" s="19"/>
      <c r="G57" s="19"/>
      <c r="H57" s="19"/>
      <c r="I57" s="19"/>
      <c r="J57" s="19"/>
      <c r="K57" s="19"/>
    </row>
    <row r="58" spans="5:11" ht="15">
      <c r="E58" s="19"/>
      <c r="F58" s="19"/>
      <c r="G58" s="19"/>
      <c r="H58" s="19"/>
      <c r="I58" s="19"/>
      <c r="J58" s="19"/>
      <c r="K58" s="19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75" zoomScaleNormal="75" zoomScalePageLayoutView="0" workbookViewId="0" topLeftCell="A29">
      <selection activeCell="G53" sqref="G53"/>
    </sheetView>
  </sheetViews>
  <sheetFormatPr defaultColWidth="11.375" defaultRowHeight="12.75"/>
  <cols>
    <col min="1" max="1" width="11.375" style="24" customWidth="1"/>
    <col min="2" max="3" width="11.375" style="25" customWidth="1"/>
    <col min="4" max="4" width="11.625" style="25" bestFit="1" customWidth="1"/>
    <col min="5" max="10" width="11.375" style="25" customWidth="1"/>
    <col min="11" max="11" width="9.625" style="25" customWidth="1"/>
    <col min="12" max="16384" width="11.375" style="25" customWidth="1"/>
  </cols>
  <sheetData>
    <row r="1" spans="1:11" s="22" customFormat="1" ht="21">
      <c r="A1" s="21"/>
      <c r="D1" s="23" t="s">
        <v>5</v>
      </c>
      <c r="E1" s="23"/>
      <c r="F1" s="23"/>
      <c r="G1" s="23"/>
      <c r="H1" s="23"/>
      <c r="I1" s="23"/>
      <c r="J1" s="23"/>
      <c r="K1" s="23"/>
    </row>
    <row r="2" spans="1:11" s="22" customFormat="1" ht="21">
      <c r="A2" s="21"/>
      <c r="D2" s="23"/>
      <c r="E2" s="23"/>
      <c r="F2" s="23"/>
      <c r="G2" s="23"/>
      <c r="H2" s="23"/>
      <c r="I2" s="23"/>
      <c r="J2" s="23"/>
      <c r="K2" s="23"/>
    </row>
    <row r="3" spans="1:11" s="22" customFormat="1" ht="21">
      <c r="A3" s="21"/>
      <c r="D3" s="4" t="s">
        <v>67</v>
      </c>
      <c r="E3" s="40"/>
      <c r="F3" s="40"/>
      <c r="G3" s="40"/>
      <c r="H3" s="40"/>
      <c r="I3" s="23"/>
      <c r="J3" s="23"/>
      <c r="K3" s="23"/>
    </row>
    <row r="4" spans="4:11" ht="15">
      <c r="D4" s="26"/>
      <c r="E4" s="26"/>
      <c r="F4" s="26"/>
      <c r="G4" s="26"/>
      <c r="H4" s="26"/>
      <c r="I4" s="26"/>
      <c r="J4" s="26"/>
      <c r="K4" s="26"/>
    </row>
    <row r="5" spans="4:11" ht="21">
      <c r="D5" s="4" t="s">
        <v>73</v>
      </c>
      <c r="E5" s="43"/>
      <c r="F5" s="43"/>
      <c r="G5" s="26"/>
      <c r="H5" s="26"/>
      <c r="I5" s="26"/>
      <c r="J5" s="26"/>
      <c r="K5" s="26"/>
    </row>
    <row r="6" spans="3:11" ht="21">
      <c r="C6" s="23"/>
      <c r="D6" s="26"/>
      <c r="E6" s="26"/>
      <c r="F6" s="26"/>
      <c r="G6" s="26"/>
      <c r="H6" s="26"/>
      <c r="I6" s="26"/>
      <c r="J6" s="26"/>
      <c r="K6" s="26"/>
    </row>
    <row r="7" spans="3:11" ht="15">
      <c r="C7" s="26" t="s">
        <v>3</v>
      </c>
      <c r="D7" s="27">
        <v>43862</v>
      </c>
      <c r="E7" s="27"/>
      <c r="G7" s="26"/>
      <c r="H7" s="26" t="s">
        <v>24</v>
      </c>
      <c r="I7" s="28"/>
      <c r="J7" s="26"/>
      <c r="K7" s="26"/>
    </row>
    <row r="8" spans="1:11" ht="15.75" thickBot="1">
      <c r="A8" s="29"/>
      <c r="B8" s="30"/>
      <c r="C8" s="31"/>
      <c r="D8" s="31"/>
      <c r="E8" s="31"/>
      <c r="F8" s="31"/>
      <c r="G8" s="31"/>
      <c r="H8" s="31"/>
      <c r="I8" s="31"/>
      <c r="J8" s="26"/>
      <c r="K8" s="26"/>
    </row>
    <row r="9" spans="1:11" s="32" customFormat="1" ht="15.75" customHeight="1">
      <c r="A9" s="49" t="s">
        <v>7</v>
      </c>
      <c r="B9" s="50"/>
      <c r="C9" s="12" t="s">
        <v>44</v>
      </c>
      <c r="D9" s="51"/>
      <c r="E9" s="52">
        <v>3</v>
      </c>
      <c r="F9" s="50"/>
      <c r="G9" s="12" t="s">
        <v>32</v>
      </c>
      <c r="H9" s="50"/>
      <c r="I9" s="52">
        <v>7</v>
      </c>
      <c r="J9" s="33"/>
      <c r="K9" s="33"/>
    </row>
    <row r="10" spans="1:11" s="32" customFormat="1" ht="15.75" customHeight="1">
      <c r="A10" s="49"/>
      <c r="B10" s="50"/>
      <c r="C10" s="13"/>
      <c r="D10" s="51"/>
      <c r="E10" s="53"/>
      <c r="F10" s="51"/>
      <c r="G10" s="13"/>
      <c r="H10" s="51"/>
      <c r="I10" s="53"/>
      <c r="J10" s="33"/>
      <c r="K10" s="33"/>
    </row>
    <row r="11" spans="1:11" s="32" customFormat="1" ht="15.75" customHeight="1">
      <c r="A11" s="49"/>
      <c r="B11" s="50"/>
      <c r="C11" s="12" t="s">
        <v>69</v>
      </c>
      <c r="D11" s="50"/>
      <c r="E11" s="52">
        <v>7</v>
      </c>
      <c r="F11" s="52"/>
      <c r="G11" s="12" t="s">
        <v>70</v>
      </c>
      <c r="H11" s="50"/>
      <c r="I11" s="52">
        <v>3</v>
      </c>
      <c r="J11" s="35"/>
      <c r="K11" s="35"/>
    </row>
    <row r="12" spans="1:11" s="32" customFormat="1" ht="15.75" customHeight="1">
      <c r="A12" s="49"/>
      <c r="B12" s="50"/>
      <c r="C12" s="50"/>
      <c r="D12" s="50"/>
      <c r="E12" s="52"/>
      <c r="F12" s="52"/>
      <c r="G12" s="50"/>
      <c r="H12" s="50"/>
      <c r="I12" s="52"/>
      <c r="K12" s="34"/>
    </row>
    <row r="13" spans="1:11" s="32" customFormat="1" ht="15.75" customHeight="1">
      <c r="A13" s="49"/>
      <c r="B13" s="50"/>
      <c r="C13" s="12" t="s">
        <v>33</v>
      </c>
      <c r="D13" s="50"/>
      <c r="E13" s="52">
        <v>0</v>
      </c>
      <c r="F13" s="52"/>
      <c r="G13" s="12" t="s">
        <v>71</v>
      </c>
      <c r="H13" s="50"/>
      <c r="I13" s="52">
        <v>10</v>
      </c>
      <c r="J13" s="34"/>
      <c r="K13" s="34"/>
    </row>
    <row r="14" spans="1:11" s="32" customFormat="1" ht="15.75" customHeight="1" thickBot="1">
      <c r="A14" s="54"/>
      <c r="B14" s="55"/>
      <c r="C14" s="55"/>
      <c r="D14" s="55"/>
      <c r="E14" s="56"/>
      <c r="F14" s="56"/>
      <c r="G14" s="55"/>
      <c r="H14" s="55"/>
      <c r="I14" s="56"/>
      <c r="J14" s="34"/>
      <c r="K14" s="34"/>
    </row>
    <row r="15" spans="1:11" s="32" customFormat="1" ht="15.75" customHeight="1">
      <c r="A15" s="49" t="s">
        <v>8</v>
      </c>
      <c r="B15" s="50"/>
      <c r="C15" s="50" t="str">
        <f>C13</f>
        <v>SWEETRADE C</v>
      </c>
      <c r="D15" s="50"/>
      <c r="E15" s="52">
        <v>3</v>
      </c>
      <c r="F15" s="52"/>
      <c r="G15" s="50" t="str">
        <f>G11</f>
        <v>FLECHA-1</v>
      </c>
      <c r="H15" s="50"/>
      <c r="I15" s="52">
        <v>7</v>
      </c>
      <c r="J15" s="34"/>
      <c r="K15" s="34"/>
    </row>
    <row r="16" spans="1:11" s="32" customFormat="1" ht="15.75" customHeight="1">
      <c r="A16" s="49"/>
      <c r="B16" s="50"/>
      <c r="C16" s="50"/>
      <c r="D16" s="50"/>
      <c r="E16" s="52"/>
      <c r="F16" s="52"/>
      <c r="G16" s="50"/>
      <c r="H16" s="50"/>
      <c r="I16" s="52"/>
      <c r="J16" s="34"/>
      <c r="K16" s="34"/>
    </row>
    <row r="17" spans="1:11" s="32" customFormat="1" ht="15.75" customHeight="1">
      <c r="A17" s="49"/>
      <c r="B17" s="50"/>
      <c r="C17" s="50" t="str">
        <f>C9</f>
        <v>NOU BC</v>
      </c>
      <c r="D17" s="50"/>
      <c r="E17" s="52">
        <v>0</v>
      </c>
      <c r="F17" s="52"/>
      <c r="G17" s="50" t="str">
        <f>G13</f>
        <v>MEDITERRÀNIA A</v>
      </c>
      <c r="H17" s="50"/>
      <c r="I17" s="52">
        <v>10</v>
      </c>
      <c r="J17" s="34"/>
      <c r="K17" s="34"/>
    </row>
    <row r="18" spans="1:11" s="32" customFormat="1" ht="15.75" customHeight="1">
      <c r="A18" s="49"/>
      <c r="B18" s="50"/>
      <c r="C18" s="50"/>
      <c r="D18" s="50"/>
      <c r="E18" s="52"/>
      <c r="F18" s="52"/>
      <c r="G18" s="50"/>
      <c r="H18" s="50"/>
      <c r="I18" s="52"/>
      <c r="J18" s="34"/>
      <c r="K18" s="34"/>
    </row>
    <row r="19" spans="1:11" s="32" customFormat="1" ht="15.75" customHeight="1">
      <c r="A19" s="49"/>
      <c r="B19" s="50"/>
      <c r="C19" s="50" t="str">
        <f>G9</f>
        <v>PENEDÈS</v>
      </c>
      <c r="D19" s="50"/>
      <c r="E19" s="52">
        <v>6</v>
      </c>
      <c r="F19" s="52"/>
      <c r="G19" s="50" t="str">
        <f>C11</f>
        <v>TOMAHAWK</v>
      </c>
      <c r="H19" s="50"/>
      <c r="I19" s="52">
        <v>4</v>
      </c>
      <c r="J19" s="34"/>
      <c r="K19" s="34"/>
    </row>
    <row r="20" spans="1:11" s="32" customFormat="1" ht="15.75" customHeight="1" thickBot="1">
      <c r="A20" s="54"/>
      <c r="B20" s="55"/>
      <c r="C20" s="55"/>
      <c r="D20" s="55"/>
      <c r="E20" s="56"/>
      <c r="F20" s="56"/>
      <c r="G20" s="55"/>
      <c r="H20" s="55"/>
      <c r="I20" s="56"/>
      <c r="J20" s="34"/>
      <c r="K20" s="34"/>
    </row>
    <row r="21" spans="1:11" s="32" customFormat="1" ht="15.75" customHeight="1">
      <c r="A21" s="49" t="s">
        <v>9</v>
      </c>
      <c r="B21" s="50"/>
      <c r="C21" s="50" t="str">
        <f>C11</f>
        <v>TOMAHAWK</v>
      </c>
      <c r="D21" s="50"/>
      <c r="E21" s="52">
        <v>5</v>
      </c>
      <c r="F21" s="52"/>
      <c r="G21" s="50" t="str">
        <f>C9</f>
        <v>NOU BC</v>
      </c>
      <c r="H21" s="50"/>
      <c r="I21" s="52">
        <v>5</v>
      </c>
      <c r="J21" s="34"/>
      <c r="K21" s="34"/>
    </row>
    <row r="22" spans="1:11" s="32" customFormat="1" ht="15.75" customHeight="1">
      <c r="A22" s="49"/>
      <c r="B22" s="50"/>
      <c r="C22" s="50"/>
      <c r="D22" s="50"/>
      <c r="E22" s="52"/>
      <c r="F22" s="52"/>
      <c r="G22" s="50"/>
      <c r="H22" s="50"/>
      <c r="I22" s="52"/>
      <c r="J22" s="34"/>
      <c r="K22" s="34"/>
    </row>
    <row r="23" spans="1:11" s="32" customFormat="1" ht="15.75" customHeight="1">
      <c r="A23" s="49"/>
      <c r="B23" s="50"/>
      <c r="C23" s="50" t="str">
        <f>G9</f>
        <v>PENEDÈS</v>
      </c>
      <c r="D23" s="50"/>
      <c r="E23" s="52">
        <v>6</v>
      </c>
      <c r="F23" s="52"/>
      <c r="G23" s="50" t="str">
        <f>C13</f>
        <v>SWEETRADE C</v>
      </c>
      <c r="H23" s="50"/>
      <c r="I23" s="52">
        <v>4</v>
      </c>
      <c r="J23" s="34"/>
      <c r="K23" s="34"/>
    </row>
    <row r="24" spans="1:11" s="32" customFormat="1" ht="15.75" customHeight="1">
      <c r="A24" s="49"/>
      <c r="B24" s="50"/>
      <c r="C24" s="50"/>
      <c r="D24" s="50"/>
      <c r="E24" s="52"/>
      <c r="F24" s="52"/>
      <c r="G24" s="50"/>
      <c r="H24" s="50"/>
      <c r="I24" s="52"/>
      <c r="J24" s="34"/>
      <c r="K24" s="34"/>
    </row>
    <row r="25" spans="1:11" s="32" customFormat="1" ht="15.75" customHeight="1">
      <c r="A25" s="49"/>
      <c r="B25" s="50"/>
      <c r="C25" s="50" t="str">
        <f>G13</f>
        <v>MEDITERRÀNIA A</v>
      </c>
      <c r="D25" s="50"/>
      <c r="E25" s="52">
        <v>2</v>
      </c>
      <c r="F25" s="52"/>
      <c r="G25" s="50" t="str">
        <f>G11</f>
        <v>FLECHA-1</v>
      </c>
      <c r="H25" s="50"/>
      <c r="I25" s="52">
        <v>8</v>
      </c>
      <c r="J25" s="34"/>
      <c r="K25" s="34"/>
    </row>
    <row r="26" spans="1:11" s="32" customFormat="1" ht="15.75" customHeight="1" thickBot="1">
      <c r="A26" s="54"/>
      <c r="B26" s="55"/>
      <c r="C26" s="55"/>
      <c r="D26" s="55"/>
      <c r="E26" s="56"/>
      <c r="F26" s="56"/>
      <c r="G26" s="55"/>
      <c r="H26" s="55"/>
      <c r="I26" s="56"/>
      <c r="J26" s="34"/>
      <c r="K26" s="34"/>
    </row>
    <row r="27" spans="1:11" s="32" customFormat="1" ht="15.75" customHeight="1">
      <c r="A27" s="49" t="s">
        <v>10</v>
      </c>
      <c r="B27" s="50"/>
      <c r="C27" s="50" t="str">
        <f>G9</f>
        <v>PENEDÈS</v>
      </c>
      <c r="D27" s="50"/>
      <c r="E27" s="52">
        <v>8</v>
      </c>
      <c r="F27" s="52"/>
      <c r="G27" s="50" t="str">
        <f>G13</f>
        <v>MEDITERRÀNIA A</v>
      </c>
      <c r="H27" s="50"/>
      <c r="I27" s="52">
        <v>2</v>
      </c>
      <c r="J27" s="22"/>
      <c r="K27" s="34"/>
    </row>
    <row r="28" spans="1:9" s="32" customFormat="1" ht="15.75" customHeight="1">
      <c r="A28" s="49"/>
      <c r="B28" s="50"/>
      <c r="C28" s="50"/>
      <c r="D28" s="50"/>
      <c r="E28" s="52"/>
      <c r="F28" s="50"/>
      <c r="G28" s="50"/>
      <c r="H28" s="50"/>
      <c r="I28" s="52"/>
    </row>
    <row r="29" spans="1:11" s="32" customFormat="1" ht="15.75" customHeight="1">
      <c r="A29" s="49"/>
      <c r="B29" s="50"/>
      <c r="C29" s="50" t="str">
        <f>G11</f>
        <v>FLECHA-1</v>
      </c>
      <c r="D29" s="50"/>
      <c r="E29" s="52">
        <v>5</v>
      </c>
      <c r="F29" s="52"/>
      <c r="G29" s="50" t="str">
        <f>C9</f>
        <v>NOU BC</v>
      </c>
      <c r="H29" s="50"/>
      <c r="I29" s="52">
        <v>5</v>
      </c>
      <c r="J29" s="34"/>
      <c r="K29" s="34"/>
    </row>
    <row r="30" spans="1:9" s="32" customFormat="1" ht="15.75" customHeight="1">
      <c r="A30" s="49"/>
      <c r="B30" s="50"/>
      <c r="C30" s="50"/>
      <c r="D30" s="50"/>
      <c r="E30" s="52"/>
      <c r="F30" s="50"/>
      <c r="G30" s="50"/>
      <c r="H30" s="50"/>
      <c r="I30" s="52"/>
    </row>
    <row r="31" spans="1:9" s="32" customFormat="1" ht="15.75" customHeight="1">
      <c r="A31" s="49"/>
      <c r="B31" s="50"/>
      <c r="C31" s="50" t="str">
        <f>C11</f>
        <v>TOMAHAWK</v>
      </c>
      <c r="D31" s="50"/>
      <c r="E31" s="52">
        <v>4</v>
      </c>
      <c r="F31" s="50"/>
      <c r="G31" s="50" t="str">
        <f>C13</f>
        <v>SWEETRADE C</v>
      </c>
      <c r="H31" s="50"/>
      <c r="I31" s="52">
        <v>6</v>
      </c>
    </row>
    <row r="32" spans="1:9" s="32" customFormat="1" ht="15.75" customHeight="1" thickBot="1">
      <c r="A32" s="54"/>
      <c r="B32" s="55"/>
      <c r="C32" s="55"/>
      <c r="D32" s="55"/>
      <c r="E32" s="56"/>
      <c r="F32" s="55"/>
      <c r="G32" s="55"/>
      <c r="H32" s="55"/>
      <c r="I32" s="56"/>
    </row>
    <row r="33" spans="1:9" ht="15">
      <c r="A33" s="11" t="s">
        <v>68</v>
      </c>
      <c r="B33" s="50"/>
      <c r="C33" s="12" t="s">
        <v>44</v>
      </c>
      <c r="D33" s="50"/>
      <c r="E33" s="52">
        <v>2</v>
      </c>
      <c r="F33" s="52"/>
      <c r="G33" s="12" t="s">
        <v>33</v>
      </c>
      <c r="H33" s="50"/>
      <c r="I33" s="52">
        <v>8</v>
      </c>
    </row>
    <row r="34" spans="1:9" ht="15">
      <c r="A34" s="49"/>
      <c r="B34" s="50"/>
      <c r="C34" s="50"/>
      <c r="D34" s="50"/>
      <c r="E34" s="52"/>
      <c r="F34" s="50"/>
      <c r="G34" s="50"/>
      <c r="H34" s="50"/>
      <c r="I34" s="52"/>
    </row>
    <row r="35" spans="1:9" s="26" customFormat="1" ht="15">
      <c r="A35" s="49"/>
      <c r="B35" s="50"/>
      <c r="C35" s="50" t="str">
        <f>G17</f>
        <v>MEDITERRÀNIA A</v>
      </c>
      <c r="D35" s="50"/>
      <c r="E35" s="52">
        <v>2</v>
      </c>
      <c r="F35" s="52"/>
      <c r="G35" s="12" t="s">
        <v>69</v>
      </c>
      <c r="H35" s="50"/>
      <c r="I35" s="52">
        <v>8</v>
      </c>
    </row>
    <row r="36" spans="1:9" ht="15">
      <c r="A36" s="49"/>
      <c r="B36" s="50"/>
      <c r="C36" s="50"/>
      <c r="D36" s="50"/>
      <c r="E36" s="52"/>
      <c r="F36" s="50"/>
      <c r="G36" s="50"/>
      <c r="H36" s="50"/>
      <c r="I36" s="52"/>
    </row>
    <row r="37" spans="1:9" s="36" customFormat="1" ht="18">
      <c r="A37" s="49"/>
      <c r="B37" s="50"/>
      <c r="C37" s="12" t="s">
        <v>70</v>
      </c>
      <c r="D37" s="50"/>
      <c r="E37" s="52">
        <v>0</v>
      </c>
      <c r="F37" s="50"/>
      <c r="G37" s="50" t="str">
        <f>C19</f>
        <v>PENEDÈS</v>
      </c>
      <c r="H37" s="50"/>
      <c r="I37" s="52">
        <v>10</v>
      </c>
    </row>
    <row r="38" spans="1:10" ht="15.75" thickBot="1">
      <c r="A38" s="54"/>
      <c r="B38" s="55"/>
      <c r="C38" s="55"/>
      <c r="D38" s="55"/>
      <c r="E38" s="56"/>
      <c r="F38" s="55"/>
      <c r="G38" s="55"/>
      <c r="H38" s="55"/>
      <c r="I38" s="56"/>
      <c r="J38" s="28"/>
    </row>
    <row r="39" spans="1:10" ht="15">
      <c r="A39" s="93"/>
      <c r="B39" s="94"/>
      <c r="C39" s="94"/>
      <c r="D39" s="94"/>
      <c r="E39" s="95"/>
      <c r="F39" s="94"/>
      <c r="G39" s="94"/>
      <c r="H39" s="94"/>
      <c r="I39" s="95"/>
      <c r="J39" s="37"/>
    </row>
    <row r="40" spans="1:10" ht="15">
      <c r="A40" s="41"/>
      <c r="B40" s="42"/>
      <c r="C40" s="42"/>
      <c r="D40" s="42"/>
      <c r="E40" s="42"/>
      <c r="F40" s="42"/>
      <c r="G40" s="42"/>
      <c r="H40" s="42"/>
      <c r="I40" s="42"/>
      <c r="J40" s="37"/>
    </row>
    <row r="41" spans="1:10" ht="18">
      <c r="A41" s="57"/>
      <c r="B41" s="16" t="s">
        <v>25</v>
      </c>
      <c r="C41" s="43"/>
      <c r="D41" s="43"/>
      <c r="E41" s="43"/>
      <c r="F41" s="43"/>
      <c r="G41" s="43"/>
      <c r="H41" s="45"/>
      <c r="I41" s="43"/>
      <c r="J41" s="37"/>
    </row>
    <row r="42" spans="1:10" ht="15">
      <c r="A42" s="41"/>
      <c r="B42" s="42"/>
      <c r="C42" s="42"/>
      <c r="D42" s="42"/>
      <c r="E42" s="42"/>
      <c r="F42" s="42"/>
      <c r="G42" s="42"/>
      <c r="H42" s="42"/>
      <c r="I42" s="42"/>
      <c r="J42" s="37"/>
    </row>
    <row r="43" spans="1:10" ht="18">
      <c r="A43" s="59"/>
      <c r="B43" s="60" t="s">
        <v>12</v>
      </c>
      <c r="C43" s="61"/>
      <c r="D43" s="61"/>
      <c r="E43" s="62" t="s">
        <v>20</v>
      </c>
      <c r="F43" s="62" t="s">
        <v>21</v>
      </c>
      <c r="G43" s="62" t="s">
        <v>26</v>
      </c>
      <c r="H43" s="62" t="s">
        <v>27</v>
      </c>
      <c r="I43" s="62" t="s">
        <v>2</v>
      </c>
      <c r="J43" s="37"/>
    </row>
    <row r="44" spans="1:11" ht="21">
      <c r="A44" s="41"/>
      <c r="B44" s="17" t="s">
        <v>32</v>
      </c>
      <c r="C44" s="63"/>
      <c r="D44" s="64"/>
      <c r="E44" s="65">
        <f>(10+6+7+2+7)</f>
        <v>32</v>
      </c>
      <c r="F44" s="65">
        <f>(8+4+7+4+4)</f>
        <v>27</v>
      </c>
      <c r="G44" s="65">
        <f>(7+6+6+8+10)</f>
        <v>37</v>
      </c>
      <c r="H44" s="67"/>
      <c r="I44" s="68">
        <f aca="true" t="shared" si="0" ref="I44:I49">SUM(E44:H44)</f>
        <v>96</v>
      </c>
      <c r="J44" s="37"/>
      <c r="K44" s="37"/>
    </row>
    <row r="45" spans="1:11" ht="21">
      <c r="A45" s="41"/>
      <c r="B45" s="18" t="s">
        <v>69</v>
      </c>
      <c r="C45" s="96"/>
      <c r="D45" s="97"/>
      <c r="E45" s="65">
        <f>(7+4+3+8+8)</f>
        <v>30</v>
      </c>
      <c r="F45" s="65">
        <f>(5+6+5+3+7)</f>
        <v>26</v>
      </c>
      <c r="G45" s="65">
        <f>(7+4+5+4+8)</f>
        <v>28</v>
      </c>
      <c r="H45" s="67"/>
      <c r="I45" s="68">
        <f t="shared" si="0"/>
        <v>84</v>
      </c>
      <c r="J45" s="37"/>
      <c r="K45" s="37"/>
    </row>
    <row r="46" spans="1:11" ht="21">
      <c r="A46" s="41"/>
      <c r="B46" s="17" t="s">
        <v>71</v>
      </c>
      <c r="C46" s="70"/>
      <c r="D46" s="71"/>
      <c r="E46" s="65">
        <f>(7+8+2+8+2)</f>
        <v>27</v>
      </c>
      <c r="F46" s="65">
        <f>(3+10+7+6+3)</f>
        <v>29</v>
      </c>
      <c r="G46" s="65">
        <f>(10+10+2+2+2)</f>
        <v>26</v>
      </c>
      <c r="H46" s="67"/>
      <c r="I46" s="68">
        <f t="shared" si="0"/>
        <v>82</v>
      </c>
      <c r="J46" s="37"/>
      <c r="K46" s="37"/>
    </row>
    <row r="47" spans="1:11" ht="21">
      <c r="A47" s="41"/>
      <c r="B47" s="17" t="s">
        <v>70</v>
      </c>
      <c r="C47" s="63"/>
      <c r="D47" s="64"/>
      <c r="E47" s="65">
        <f>(3+8+8+8+3)</f>
        <v>30</v>
      </c>
      <c r="F47" s="65">
        <f>(5+9+3+5+6)</f>
        <v>28</v>
      </c>
      <c r="G47" s="65">
        <f>(3+7+8+5+0)</f>
        <v>23</v>
      </c>
      <c r="H47" s="67"/>
      <c r="I47" s="68">
        <f t="shared" si="0"/>
        <v>81</v>
      </c>
      <c r="J47" s="37"/>
      <c r="K47" s="37"/>
    </row>
    <row r="48" spans="1:11" ht="21">
      <c r="A48" s="41"/>
      <c r="B48" s="17" t="s">
        <v>33</v>
      </c>
      <c r="C48" s="70"/>
      <c r="D48" s="71"/>
      <c r="E48" s="65">
        <f>(3+2+3+2+5)</f>
        <v>15</v>
      </c>
      <c r="F48" s="65">
        <f>(7+1+3+7+5)</f>
        <v>23</v>
      </c>
      <c r="G48" s="65">
        <f>(0+3+4+6+8)</f>
        <v>21</v>
      </c>
      <c r="H48" s="67"/>
      <c r="I48" s="68">
        <f t="shared" si="0"/>
        <v>59</v>
      </c>
      <c r="J48" s="37"/>
      <c r="K48" s="37"/>
    </row>
    <row r="49" spans="1:11" ht="21">
      <c r="A49" s="41"/>
      <c r="B49" s="17" t="s">
        <v>30</v>
      </c>
      <c r="C49" s="63"/>
      <c r="D49" s="64"/>
      <c r="E49" s="65">
        <f>(0+2+7+2+5)</f>
        <v>16</v>
      </c>
      <c r="F49" s="65">
        <f>(0+0+5+5+5)</f>
        <v>15</v>
      </c>
      <c r="G49" s="65">
        <f>(3+0+5+5+2)</f>
        <v>15</v>
      </c>
      <c r="H49" s="67"/>
      <c r="I49" s="68">
        <f t="shared" si="0"/>
        <v>46</v>
      </c>
      <c r="J49" s="37"/>
      <c r="K49" s="37"/>
    </row>
    <row r="50" spans="5:11" ht="15">
      <c r="E50" s="37"/>
      <c r="F50" s="37"/>
      <c r="G50" s="37"/>
      <c r="H50" s="37"/>
      <c r="I50" s="37"/>
      <c r="J50" s="37"/>
      <c r="K50" s="37"/>
    </row>
    <row r="51" spans="5:11" ht="15">
      <c r="E51" s="37"/>
      <c r="F51" s="37"/>
      <c r="G51" s="37"/>
      <c r="H51" s="37"/>
      <c r="I51" s="37"/>
      <c r="J51" s="37"/>
      <c r="K51" s="37"/>
    </row>
    <row r="52" spans="5:11" ht="15">
      <c r="E52" s="37"/>
      <c r="F52" s="37"/>
      <c r="G52" s="37"/>
      <c r="H52" s="37"/>
      <c r="I52" s="37"/>
      <c r="J52" s="37"/>
      <c r="K52" s="37"/>
    </row>
    <row r="53" spans="5:11" ht="15">
      <c r="E53" s="37"/>
      <c r="F53" s="37"/>
      <c r="G53" s="37"/>
      <c r="H53" s="37"/>
      <c r="I53" s="37"/>
      <c r="J53" s="37"/>
      <c r="K53" s="37"/>
    </row>
    <row r="54" spans="5:11" ht="15">
      <c r="E54" s="37"/>
      <c r="F54" s="37"/>
      <c r="G54" s="37"/>
      <c r="H54" s="37"/>
      <c r="I54" s="37"/>
      <c r="J54" s="37"/>
      <c r="K54" s="37"/>
    </row>
    <row r="55" spans="5:11" ht="15">
      <c r="E55" s="37"/>
      <c r="F55" s="37"/>
      <c r="G55" s="37"/>
      <c r="H55" s="37"/>
      <c r="I55" s="37"/>
      <c r="J55" s="37"/>
      <c r="K55" s="37"/>
    </row>
    <row r="56" spans="5:11" ht="15">
      <c r="E56" s="37"/>
      <c r="F56" s="37"/>
      <c r="G56" s="37"/>
      <c r="H56" s="37"/>
      <c r="I56" s="37"/>
      <c r="J56" s="37"/>
      <c r="K56" s="37"/>
    </row>
    <row r="57" spans="5:11" ht="15">
      <c r="E57" s="37"/>
      <c r="F57" s="37"/>
      <c r="G57" s="37"/>
      <c r="H57" s="37"/>
      <c r="I57" s="37"/>
      <c r="J57" s="37"/>
      <c r="K57" s="37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33">
      <selection activeCell="L47" sqref="L47"/>
    </sheetView>
  </sheetViews>
  <sheetFormatPr defaultColWidth="11.375" defaultRowHeight="13.5" customHeight="1"/>
  <cols>
    <col min="1" max="1" width="11.375" style="24" customWidth="1"/>
    <col min="2" max="3" width="11.375" style="25" customWidth="1"/>
    <col min="4" max="4" width="9.00390625" style="25" customWidth="1"/>
    <col min="5" max="5" width="8.875" style="25" customWidth="1"/>
    <col min="6" max="6" width="8.625" style="25" customWidth="1"/>
    <col min="7" max="7" width="8.375" style="25" customWidth="1"/>
    <col min="8" max="8" width="8.875" style="25" customWidth="1"/>
    <col min="9" max="9" width="10.25390625" style="25" customWidth="1"/>
    <col min="10" max="10" width="6.625" style="25" bestFit="1" customWidth="1"/>
    <col min="11" max="11" width="9.625" style="25" customWidth="1"/>
    <col min="12" max="16384" width="11.375" style="25" customWidth="1"/>
  </cols>
  <sheetData>
    <row r="1" spans="1:11" s="22" customFormat="1" ht="18.75" customHeight="1">
      <c r="A1" s="21"/>
      <c r="D1" s="36" t="s">
        <v>5</v>
      </c>
      <c r="E1" s="36"/>
      <c r="F1" s="36"/>
      <c r="G1" s="36"/>
      <c r="H1" s="36"/>
      <c r="I1" s="36"/>
      <c r="J1" s="23"/>
      <c r="K1" s="23"/>
    </row>
    <row r="2" spans="1:11" s="22" customFormat="1" ht="13.5" customHeight="1">
      <c r="A2" s="21"/>
      <c r="D2" s="36"/>
      <c r="E2" s="36"/>
      <c r="F2" s="36"/>
      <c r="G2" s="36"/>
      <c r="H2" s="36"/>
      <c r="I2" s="36"/>
      <c r="J2" s="23"/>
      <c r="K2" s="23"/>
    </row>
    <row r="3" spans="1:11" s="22" customFormat="1" ht="16.5" customHeight="1">
      <c r="A3" s="21"/>
      <c r="D3" s="4" t="s">
        <v>67</v>
      </c>
      <c r="E3" s="40"/>
      <c r="F3" s="40"/>
      <c r="G3" s="40"/>
      <c r="H3" s="40"/>
      <c r="I3" s="36"/>
      <c r="J3" s="23"/>
      <c r="K3" s="23"/>
    </row>
    <row r="4" spans="4:11" ht="13.5" customHeight="1">
      <c r="D4" s="36"/>
      <c r="E4" s="36"/>
      <c r="F4" s="36"/>
      <c r="G4" s="36"/>
      <c r="H4" s="36"/>
      <c r="I4" s="36"/>
      <c r="J4" s="26"/>
      <c r="K4" s="26"/>
    </row>
    <row r="5" spans="4:11" ht="18.75" customHeight="1">
      <c r="D5" s="4" t="s">
        <v>73</v>
      </c>
      <c r="E5" s="16"/>
      <c r="F5" s="16"/>
      <c r="G5" s="36"/>
      <c r="H5" s="36"/>
      <c r="I5" s="36"/>
      <c r="J5" s="26"/>
      <c r="K5" s="26"/>
    </row>
    <row r="6" spans="3:11" ht="13.5" customHeight="1">
      <c r="C6" s="23"/>
      <c r="D6" s="26"/>
      <c r="E6" s="26"/>
      <c r="F6" s="26"/>
      <c r="G6" s="26"/>
      <c r="H6" s="26"/>
      <c r="I6" s="26"/>
      <c r="J6" s="26"/>
      <c r="K6" s="26"/>
    </row>
    <row r="7" spans="3:11" ht="13.5" customHeight="1">
      <c r="C7" s="26" t="s">
        <v>3</v>
      </c>
      <c r="D7" s="27">
        <v>44093</v>
      </c>
      <c r="E7" s="27"/>
      <c r="G7" s="26"/>
      <c r="H7" s="26" t="s">
        <v>28</v>
      </c>
      <c r="I7" s="28"/>
      <c r="J7" s="26"/>
      <c r="K7" s="26"/>
    </row>
    <row r="8" spans="1:11" ht="13.5" customHeight="1" thickBot="1">
      <c r="A8" s="29"/>
      <c r="B8" s="30"/>
      <c r="C8" s="31"/>
      <c r="D8" s="31"/>
      <c r="E8" s="31"/>
      <c r="F8" s="31"/>
      <c r="G8" s="31"/>
      <c r="H8" s="31"/>
      <c r="I8" s="31"/>
      <c r="J8" s="26"/>
      <c r="K8" s="26"/>
    </row>
    <row r="9" spans="1:11" s="32" customFormat="1" ht="13.5" customHeight="1">
      <c r="A9" s="49" t="s">
        <v>7</v>
      </c>
      <c r="B9" s="50"/>
      <c r="C9" s="12" t="s">
        <v>44</v>
      </c>
      <c r="D9" s="51"/>
      <c r="E9" s="52">
        <v>0</v>
      </c>
      <c r="F9" s="50"/>
      <c r="G9" s="12" t="s">
        <v>32</v>
      </c>
      <c r="H9" s="50"/>
      <c r="I9" s="52">
        <v>6</v>
      </c>
      <c r="J9" s="33"/>
      <c r="K9" s="33"/>
    </row>
    <row r="10" spans="1:11" s="32" customFormat="1" ht="13.5" customHeight="1">
      <c r="A10" s="49"/>
      <c r="B10" s="50"/>
      <c r="C10" s="13"/>
      <c r="D10" s="51"/>
      <c r="E10" s="53"/>
      <c r="F10" s="51"/>
      <c r="G10" s="13"/>
      <c r="H10" s="51"/>
      <c r="I10" s="53"/>
      <c r="J10" s="33"/>
      <c r="K10" s="33"/>
    </row>
    <row r="11" spans="1:11" s="32" customFormat="1" ht="13.5" customHeight="1">
      <c r="A11" s="49"/>
      <c r="B11" s="50"/>
      <c r="C11" s="12" t="s">
        <v>69</v>
      </c>
      <c r="D11" s="50"/>
      <c r="E11" s="52">
        <v>9</v>
      </c>
      <c r="F11" s="52"/>
      <c r="G11" s="12" t="s">
        <v>70</v>
      </c>
      <c r="H11" s="50"/>
      <c r="I11" s="52">
        <v>1</v>
      </c>
      <c r="J11" s="35"/>
      <c r="K11" s="35"/>
    </row>
    <row r="12" spans="1:11" s="32" customFormat="1" ht="13.5" customHeight="1">
      <c r="A12" s="49"/>
      <c r="B12" s="50"/>
      <c r="C12" s="50"/>
      <c r="D12" s="50"/>
      <c r="E12" s="52"/>
      <c r="F12" s="52"/>
      <c r="G12" s="50"/>
      <c r="H12" s="50"/>
      <c r="I12" s="52"/>
      <c r="K12" s="34"/>
    </row>
    <row r="13" spans="1:11" s="32" customFormat="1" ht="13.5" customHeight="1">
      <c r="A13" s="49"/>
      <c r="B13" s="50"/>
      <c r="C13" s="12" t="s">
        <v>33</v>
      </c>
      <c r="D13" s="50"/>
      <c r="E13" s="52">
        <v>6</v>
      </c>
      <c r="F13" s="52"/>
      <c r="G13" s="12" t="s">
        <v>71</v>
      </c>
      <c r="H13" s="50"/>
      <c r="I13" s="52">
        <v>4</v>
      </c>
      <c r="J13" s="34"/>
      <c r="K13" s="34"/>
    </row>
    <row r="14" spans="1:11" s="32" customFormat="1" ht="13.5" customHeight="1" thickBot="1">
      <c r="A14" s="54"/>
      <c r="B14" s="55"/>
      <c r="C14" s="55"/>
      <c r="D14" s="55"/>
      <c r="E14" s="56"/>
      <c r="F14" s="56"/>
      <c r="G14" s="55"/>
      <c r="H14" s="55"/>
      <c r="I14" s="56"/>
      <c r="J14" s="34"/>
      <c r="K14" s="34"/>
    </row>
    <row r="15" spans="1:11" s="32" customFormat="1" ht="13.5" customHeight="1">
      <c r="A15" s="49" t="s">
        <v>8</v>
      </c>
      <c r="B15" s="50"/>
      <c r="C15" s="50" t="str">
        <f>C13</f>
        <v>SWEETRADE C</v>
      </c>
      <c r="D15" s="50"/>
      <c r="E15" s="52">
        <v>6</v>
      </c>
      <c r="F15" s="52"/>
      <c r="G15" s="50" t="str">
        <f>G11</f>
        <v>FLECHA-1</v>
      </c>
      <c r="H15" s="50"/>
      <c r="I15" s="52">
        <v>4</v>
      </c>
      <c r="J15" s="34"/>
      <c r="K15" s="34"/>
    </row>
    <row r="16" spans="1:11" s="32" customFormat="1" ht="13.5" customHeight="1">
      <c r="A16" s="49"/>
      <c r="B16" s="50"/>
      <c r="C16" s="50"/>
      <c r="D16" s="50"/>
      <c r="E16" s="52"/>
      <c r="F16" s="52"/>
      <c r="G16" s="50"/>
      <c r="H16" s="50"/>
      <c r="I16" s="52"/>
      <c r="J16" s="34"/>
      <c r="K16" s="34"/>
    </row>
    <row r="17" spans="1:11" s="32" customFormat="1" ht="13.5" customHeight="1">
      <c r="A17" s="49"/>
      <c r="B17" s="50"/>
      <c r="C17" s="50" t="str">
        <f>C9</f>
        <v>NOU BC</v>
      </c>
      <c r="D17" s="50"/>
      <c r="E17" s="52">
        <v>0</v>
      </c>
      <c r="F17" s="52"/>
      <c r="G17" s="50" t="str">
        <f>G13</f>
        <v>MEDITERRÀNIA A</v>
      </c>
      <c r="H17" s="50"/>
      <c r="I17" s="52">
        <v>3</v>
      </c>
      <c r="J17" s="34"/>
      <c r="K17" s="34"/>
    </row>
    <row r="18" spans="1:11" s="32" customFormat="1" ht="13.5" customHeight="1">
      <c r="A18" s="49"/>
      <c r="B18" s="50"/>
      <c r="C18" s="50"/>
      <c r="D18" s="50"/>
      <c r="E18" s="52"/>
      <c r="F18" s="52"/>
      <c r="G18" s="50"/>
      <c r="H18" s="50"/>
      <c r="I18" s="52"/>
      <c r="J18" s="34"/>
      <c r="K18" s="34"/>
    </row>
    <row r="19" spans="1:11" s="32" customFormat="1" ht="13.5" customHeight="1">
      <c r="A19" s="49"/>
      <c r="B19" s="50"/>
      <c r="C19" s="50" t="str">
        <f>G9</f>
        <v>PENEDÈS</v>
      </c>
      <c r="D19" s="50"/>
      <c r="E19" s="52">
        <v>3</v>
      </c>
      <c r="F19" s="52"/>
      <c r="G19" s="50" t="str">
        <f>C11</f>
        <v>TOMAHAWK</v>
      </c>
      <c r="H19" s="50"/>
      <c r="I19" s="52">
        <v>7</v>
      </c>
      <c r="J19" s="34"/>
      <c r="K19" s="34"/>
    </row>
    <row r="20" spans="1:11" s="32" customFormat="1" ht="13.5" customHeight="1" thickBot="1">
      <c r="A20" s="54"/>
      <c r="B20" s="55"/>
      <c r="C20" s="55"/>
      <c r="D20" s="55"/>
      <c r="E20" s="56"/>
      <c r="F20" s="56"/>
      <c r="G20" s="55"/>
      <c r="H20" s="55"/>
      <c r="I20" s="56"/>
      <c r="J20" s="34"/>
      <c r="K20" s="34"/>
    </row>
    <row r="21" spans="1:11" s="32" customFormat="1" ht="13.5" customHeight="1">
      <c r="A21" s="49" t="s">
        <v>9</v>
      </c>
      <c r="B21" s="50"/>
      <c r="C21" s="50" t="str">
        <f>C11</f>
        <v>TOMAHAWK</v>
      </c>
      <c r="D21" s="50"/>
      <c r="E21" s="52">
        <v>8</v>
      </c>
      <c r="F21" s="52"/>
      <c r="G21" s="50" t="str">
        <f>C9</f>
        <v>NOU BC</v>
      </c>
      <c r="H21" s="50"/>
      <c r="I21" s="52">
        <v>0</v>
      </c>
      <c r="J21" s="34"/>
      <c r="K21" s="34"/>
    </row>
    <row r="22" spans="1:11" s="32" customFormat="1" ht="13.5" customHeight="1">
      <c r="A22" s="49"/>
      <c r="B22" s="50"/>
      <c r="C22" s="50"/>
      <c r="D22" s="50"/>
      <c r="E22" s="52"/>
      <c r="F22" s="52"/>
      <c r="G22" s="50"/>
      <c r="H22" s="50"/>
      <c r="I22" s="52"/>
      <c r="J22" s="34"/>
      <c r="K22" s="34"/>
    </row>
    <row r="23" spans="1:11" s="32" customFormat="1" ht="13.5" customHeight="1">
      <c r="A23" s="49"/>
      <c r="B23" s="50"/>
      <c r="C23" s="50" t="str">
        <f>G9</f>
        <v>PENEDÈS</v>
      </c>
      <c r="D23" s="50"/>
      <c r="E23" s="52">
        <v>4</v>
      </c>
      <c r="F23" s="52"/>
      <c r="G23" s="50" t="str">
        <f>C13</f>
        <v>SWEETRADE C</v>
      </c>
      <c r="H23" s="50"/>
      <c r="I23" s="52">
        <v>6</v>
      </c>
      <c r="J23" s="34"/>
      <c r="K23" s="34"/>
    </row>
    <row r="24" spans="1:11" s="32" customFormat="1" ht="13.5" customHeight="1">
      <c r="A24" s="49"/>
      <c r="B24" s="50"/>
      <c r="C24" s="50"/>
      <c r="D24" s="50"/>
      <c r="E24" s="52"/>
      <c r="F24" s="52"/>
      <c r="G24" s="50"/>
      <c r="H24" s="50"/>
      <c r="I24" s="52"/>
      <c r="J24" s="34"/>
      <c r="K24" s="34"/>
    </row>
    <row r="25" spans="1:11" s="32" customFormat="1" ht="13.5" customHeight="1">
      <c r="A25" s="49"/>
      <c r="B25" s="50"/>
      <c r="C25" s="50" t="str">
        <f>G13</f>
        <v>MEDITERRÀNIA A</v>
      </c>
      <c r="D25" s="50"/>
      <c r="E25" s="52">
        <v>5</v>
      </c>
      <c r="F25" s="52"/>
      <c r="G25" s="50" t="str">
        <f>G11</f>
        <v>FLECHA-1</v>
      </c>
      <c r="H25" s="50"/>
      <c r="I25" s="52">
        <v>5</v>
      </c>
      <c r="J25" s="34"/>
      <c r="K25" s="34"/>
    </row>
    <row r="26" spans="1:11" s="32" customFormat="1" ht="13.5" customHeight="1" thickBot="1">
      <c r="A26" s="54"/>
      <c r="B26" s="55"/>
      <c r="C26" s="55"/>
      <c r="D26" s="55"/>
      <c r="E26" s="56"/>
      <c r="F26" s="56"/>
      <c r="G26" s="55"/>
      <c r="H26" s="55"/>
      <c r="I26" s="56"/>
      <c r="J26" s="34"/>
      <c r="K26" s="34"/>
    </row>
    <row r="27" spans="1:11" s="32" customFormat="1" ht="13.5" customHeight="1">
      <c r="A27" s="49" t="s">
        <v>10</v>
      </c>
      <c r="B27" s="50"/>
      <c r="C27" s="50" t="str">
        <f>G9</f>
        <v>PENEDÈS</v>
      </c>
      <c r="D27" s="50"/>
      <c r="E27" s="52">
        <v>8</v>
      </c>
      <c r="F27" s="52"/>
      <c r="G27" s="50" t="str">
        <f>G13</f>
        <v>MEDITERRÀNIA A</v>
      </c>
      <c r="H27" s="50"/>
      <c r="I27" s="52">
        <v>2</v>
      </c>
      <c r="K27" s="34"/>
    </row>
    <row r="28" spans="1:9" s="32" customFormat="1" ht="13.5" customHeight="1">
      <c r="A28" s="49"/>
      <c r="B28" s="50"/>
      <c r="C28" s="50"/>
      <c r="D28" s="50"/>
      <c r="E28" s="52"/>
      <c r="F28" s="50"/>
      <c r="G28" s="50"/>
      <c r="H28" s="50"/>
      <c r="I28" s="52"/>
    </row>
    <row r="29" spans="1:11" s="32" customFormat="1" ht="13.5" customHeight="1">
      <c r="A29" s="49"/>
      <c r="B29" s="50"/>
      <c r="C29" s="50" t="str">
        <f>G11</f>
        <v>FLECHA-1</v>
      </c>
      <c r="D29" s="50"/>
      <c r="E29" s="52">
        <v>3</v>
      </c>
      <c r="F29" s="52"/>
      <c r="G29" s="50" t="str">
        <f>C9</f>
        <v>NOU BC</v>
      </c>
      <c r="H29" s="50"/>
      <c r="I29" s="52">
        <v>0</v>
      </c>
      <c r="J29" s="34"/>
      <c r="K29" s="34"/>
    </row>
    <row r="30" spans="1:9" s="32" customFormat="1" ht="13.5" customHeight="1">
      <c r="A30" s="49"/>
      <c r="B30" s="50"/>
      <c r="C30" s="50"/>
      <c r="D30" s="50"/>
      <c r="E30" s="52"/>
      <c r="F30" s="50"/>
      <c r="G30" s="50"/>
      <c r="H30" s="50"/>
      <c r="I30" s="52"/>
    </row>
    <row r="31" spans="1:9" s="32" customFormat="1" ht="13.5" customHeight="1">
      <c r="A31" s="49"/>
      <c r="B31" s="50"/>
      <c r="C31" s="50" t="str">
        <f>C11</f>
        <v>TOMAHAWK</v>
      </c>
      <c r="D31" s="50"/>
      <c r="E31" s="52">
        <v>7</v>
      </c>
      <c r="F31" s="50"/>
      <c r="G31" s="50" t="str">
        <f>C13</f>
        <v>SWEETRADE C</v>
      </c>
      <c r="H31" s="50"/>
      <c r="I31" s="52">
        <v>3</v>
      </c>
    </row>
    <row r="32" spans="1:9" s="32" customFormat="1" ht="13.5" customHeight="1" thickBot="1">
      <c r="A32" s="54"/>
      <c r="B32" s="55"/>
      <c r="C32" s="55"/>
      <c r="D32" s="55"/>
      <c r="E32" s="56"/>
      <c r="F32" s="55"/>
      <c r="G32" s="55"/>
      <c r="H32" s="55"/>
      <c r="I32" s="56"/>
    </row>
    <row r="33" spans="1:9" ht="13.5" customHeight="1">
      <c r="A33" s="11" t="s">
        <v>68</v>
      </c>
      <c r="B33" s="50"/>
      <c r="C33" s="12" t="s">
        <v>44</v>
      </c>
      <c r="D33" s="50"/>
      <c r="E33" s="52">
        <v>0</v>
      </c>
      <c r="F33" s="52"/>
      <c r="G33" s="12" t="s">
        <v>33</v>
      </c>
      <c r="H33" s="50"/>
      <c r="I33" s="52">
        <v>4</v>
      </c>
    </row>
    <row r="34" spans="1:9" ht="13.5" customHeight="1">
      <c r="A34" s="49"/>
      <c r="B34" s="50"/>
      <c r="C34" s="50"/>
      <c r="D34" s="50"/>
      <c r="E34" s="52"/>
      <c r="F34" s="50"/>
      <c r="G34" s="50"/>
      <c r="H34" s="50"/>
      <c r="I34" s="52"/>
    </row>
    <row r="35" spans="1:9" s="26" customFormat="1" ht="13.5" customHeight="1">
      <c r="A35" s="49"/>
      <c r="B35" s="50"/>
      <c r="C35" s="50" t="str">
        <f>G17</f>
        <v>MEDITERRÀNIA A</v>
      </c>
      <c r="D35" s="50"/>
      <c r="E35" s="52">
        <v>1</v>
      </c>
      <c r="F35" s="52"/>
      <c r="G35" s="12" t="s">
        <v>69</v>
      </c>
      <c r="H35" s="50"/>
      <c r="I35" s="52">
        <v>9</v>
      </c>
    </row>
    <row r="36" spans="1:9" ht="13.5" customHeight="1">
      <c r="A36" s="49"/>
      <c r="B36" s="50"/>
      <c r="C36" s="50"/>
      <c r="D36" s="50"/>
      <c r="E36" s="52"/>
      <c r="F36" s="50"/>
      <c r="G36" s="50"/>
      <c r="H36" s="50"/>
      <c r="I36" s="52"/>
    </row>
    <row r="37" spans="1:11" ht="17.25" customHeight="1">
      <c r="A37" s="49"/>
      <c r="B37" s="50"/>
      <c r="C37" s="12" t="s">
        <v>70</v>
      </c>
      <c r="D37" s="50"/>
      <c r="E37" s="52">
        <v>4</v>
      </c>
      <c r="F37" s="50"/>
      <c r="G37" s="50" t="str">
        <f>C19</f>
        <v>PENEDÈS</v>
      </c>
      <c r="H37" s="50"/>
      <c r="I37" s="52">
        <v>6</v>
      </c>
      <c r="J37" s="37"/>
      <c r="K37" s="37"/>
    </row>
    <row r="38" spans="1:11" ht="16.5" customHeight="1" thickBot="1">
      <c r="A38" s="54"/>
      <c r="B38" s="55"/>
      <c r="C38" s="55"/>
      <c r="D38" s="55"/>
      <c r="E38" s="56"/>
      <c r="F38" s="55"/>
      <c r="G38" s="55"/>
      <c r="H38" s="55"/>
      <c r="I38" s="56"/>
      <c r="J38" s="37"/>
      <c r="K38" s="37"/>
    </row>
    <row r="39" spans="1:11" ht="17.25" customHeight="1">
      <c r="A39" s="93"/>
      <c r="B39" s="94"/>
      <c r="C39" s="94"/>
      <c r="D39" s="94"/>
      <c r="E39" s="95"/>
      <c r="F39" s="94"/>
      <c r="G39" s="94"/>
      <c r="H39" s="94"/>
      <c r="I39" s="95"/>
      <c r="J39" s="37"/>
      <c r="K39" s="37"/>
    </row>
    <row r="40" spans="1:11" ht="18.75" customHeight="1">
      <c r="A40" s="41"/>
      <c r="B40" s="42"/>
      <c r="C40" s="42"/>
      <c r="D40" s="42"/>
      <c r="E40" s="42"/>
      <c r="F40" s="42"/>
      <c r="G40" s="42"/>
      <c r="H40" s="42"/>
      <c r="I40" s="42"/>
      <c r="J40" s="37"/>
      <c r="K40" s="37"/>
    </row>
    <row r="41" spans="1:11" ht="18" customHeight="1">
      <c r="A41" s="57"/>
      <c r="B41" s="16" t="s">
        <v>31</v>
      </c>
      <c r="C41" s="43"/>
      <c r="D41" s="43"/>
      <c r="E41" s="43"/>
      <c r="F41" s="43"/>
      <c r="G41" s="43"/>
      <c r="H41" s="45"/>
      <c r="I41" s="43"/>
      <c r="J41" s="37"/>
      <c r="K41" s="37"/>
    </row>
    <row r="42" spans="1:11" ht="16.5" customHeight="1">
      <c r="A42" s="41"/>
      <c r="B42" s="42"/>
      <c r="C42" s="42"/>
      <c r="D42" s="42"/>
      <c r="E42" s="42"/>
      <c r="F42" s="42"/>
      <c r="G42" s="42"/>
      <c r="H42" s="42"/>
      <c r="I42" s="42"/>
      <c r="J42" s="37"/>
      <c r="K42" s="37"/>
    </row>
    <row r="43" spans="1:11" ht="17.25" customHeight="1">
      <c r="A43" s="59"/>
      <c r="B43" s="60" t="s">
        <v>12</v>
      </c>
      <c r="C43" s="61"/>
      <c r="D43" s="61"/>
      <c r="E43" s="62" t="s">
        <v>20</v>
      </c>
      <c r="F43" s="62" t="s">
        <v>21</v>
      </c>
      <c r="G43" s="62" t="s">
        <v>26</v>
      </c>
      <c r="H43" s="62" t="s">
        <v>27</v>
      </c>
      <c r="I43" s="62" t="s">
        <v>2</v>
      </c>
      <c r="J43" s="37"/>
      <c r="K43" s="37"/>
    </row>
    <row r="44" spans="1:11" ht="21">
      <c r="A44" s="41"/>
      <c r="B44" s="17" t="s">
        <v>69</v>
      </c>
      <c r="C44" s="63"/>
      <c r="D44" s="64"/>
      <c r="E44" s="65">
        <f>(7+4+3+8+8)</f>
        <v>30</v>
      </c>
      <c r="F44" s="65">
        <f>(5+6+5+3+7)</f>
        <v>26</v>
      </c>
      <c r="G44" s="65">
        <f>(7+4+5+4+8)</f>
        <v>28</v>
      </c>
      <c r="H44" s="65">
        <f>(9+7+8+7+9)</f>
        <v>40</v>
      </c>
      <c r="I44" s="68">
        <f aca="true" t="shared" si="0" ref="I44:I49">SUM(E44:H44)</f>
        <v>124</v>
      </c>
      <c r="J44" s="37"/>
      <c r="K44" s="37"/>
    </row>
    <row r="45" spans="1:11" ht="21">
      <c r="A45" s="41"/>
      <c r="B45" s="18" t="s">
        <v>32</v>
      </c>
      <c r="C45" s="96"/>
      <c r="D45" s="97"/>
      <c r="E45" s="65">
        <f>(10+6+7+2+7)</f>
        <v>32</v>
      </c>
      <c r="F45" s="65">
        <f>(8+4+7+4+4)</f>
        <v>27</v>
      </c>
      <c r="G45" s="65">
        <f>(7+6+6+8+10)</f>
        <v>37</v>
      </c>
      <c r="H45" s="65">
        <f>(6+3+4+8+6)</f>
        <v>27</v>
      </c>
      <c r="I45" s="68">
        <f t="shared" si="0"/>
        <v>123</v>
      </c>
      <c r="J45" s="37"/>
      <c r="K45" s="37"/>
    </row>
    <row r="46" spans="1:11" ht="21">
      <c r="A46" s="41"/>
      <c r="B46" s="17" t="s">
        <v>70</v>
      </c>
      <c r="C46" s="63"/>
      <c r="D46" s="64"/>
      <c r="E46" s="65">
        <f>(3+8+8+8+3)</f>
        <v>30</v>
      </c>
      <c r="F46" s="65">
        <f>(5+9+3+5+6)</f>
        <v>28</v>
      </c>
      <c r="G46" s="65">
        <f>(3+7+8+5+0)</f>
        <v>23</v>
      </c>
      <c r="H46" s="65">
        <f>(1+4+5+3+4)</f>
        <v>17</v>
      </c>
      <c r="I46" s="68">
        <f t="shared" si="0"/>
        <v>98</v>
      </c>
      <c r="J46" s="37"/>
      <c r="K46" s="37"/>
    </row>
    <row r="47" spans="1:11" ht="21">
      <c r="A47" s="41"/>
      <c r="B47" s="17" t="s">
        <v>71</v>
      </c>
      <c r="C47" s="70"/>
      <c r="D47" s="71"/>
      <c r="E47" s="65">
        <f>(7+8+2+8+2)</f>
        <v>27</v>
      </c>
      <c r="F47" s="65">
        <f>(3+10+7+6+3)</f>
        <v>29</v>
      </c>
      <c r="G47" s="65">
        <f>(10+10+2+2+2)</f>
        <v>26</v>
      </c>
      <c r="H47" s="65">
        <f>(4+3+5+2+1)</f>
        <v>15</v>
      </c>
      <c r="I47" s="68">
        <f t="shared" si="0"/>
        <v>97</v>
      </c>
      <c r="J47" s="37"/>
      <c r="K47" s="37"/>
    </row>
    <row r="48" spans="1:11" ht="21">
      <c r="A48" s="41"/>
      <c r="B48" s="17" t="s">
        <v>33</v>
      </c>
      <c r="C48" s="70"/>
      <c r="D48" s="71"/>
      <c r="E48" s="65">
        <f>(3+2+3+2+5)</f>
        <v>15</v>
      </c>
      <c r="F48" s="65">
        <f>(7+1+3+7+5)</f>
        <v>23</v>
      </c>
      <c r="G48" s="65">
        <f>(0+3+4+6+8)</f>
        <v>21</v>
      </c>
      <c r="H48" s="65">
        <f>(6+6+6+3+4)</f>
        <v>25</v>
      </c>
      <c r="I48" s="68">
        <f t="shared" si="0"/>
        <v>84</v>
      </c>
      <c r="J48" s="37"/>
      <c r="K48" s="37"/>
    </row>
    <row r="49" spans="1:11" ht="21">
      <c r="A49" s="41"/>
      <c r="B49" s="17" t="s">
        <v>30</v>
      </c>
      <c r="C49" s="63"/>
      <c r="D49" s="64"/>
      <c r="E49" s="65">
        <f>(0+2+7+2+5)</f>
        <v>16</v>
      </c>
      <c r="F49" s="65">
        <f>(0+0+5+5+5)</f>
        <v>15</v>
      </c>
      <c r="G49" s="65">
        <f>(3+0+5+5+2)</f>
        <v>15</v>
      </c>
      <c r="H49" s="67">
        <v>0</v>
      </c>
      <c r="I49" s="68">
        <f t="shared" si="0"/>
        <v>46</v>
      </c>
      <c r="J49" s="37"/>
      <c r="K49" s="37"/>
    </row>
  </sheetData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0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AT55" sqref="AT55"/>
    </sheetView>
  </sheetViews>
  <sheetFormatPr defaultColWidth="9.625" defaultRowHeight="12.75"/>
  <cols>
    <col min="1" max="1" width="3.875" style="75" customWidth="1"/>
    <col min="2" max="2" width="5.00390625" style="76" customWidth="1"/>
    <col min="3" max="3" width="28.125" style="76" customWidth="1"/>
    <col min="4" max="4" width="15.25390625" style="76" bestFit="1" customWidth="1"/>
    <col min="5" max="11" width="4.00390625" style="76" hidden="1" customWidth="1"/>
    <col min="12" max="12" width="4.00390625" style="77" hidden="1" customWidth="1"/>
    <col min="13" max="14" width="4.00390625" style="76" hidden="1" customWidth="1"/>
    <col min="15" max="20" width="4.25390625" style="76" hidden="1" customWidth="1"/>
    <col min="21" max="23" width="4.00390625" style="76" hidden="1" customWidth="1"/>
    <col min="24" max="24" width="4.00390625" style="77" hidden="1" customWidth="1"/>
    <col min="25" max="34" width="4.00390625" style="76" hidden="1" customWidth="1"/>
    <col min="35" max="44" width="4.00390625" style="76" customWidth="1"/>
    <col min="45" max="45" width="5.50390625" style="76" bestFit="1" customWidth="1"/>
    <col min="46" max="48" width="5.625" style="76" customWidth="1"/>
    <col min="49" max="49" width="6.125" style="76" customWidth="1"/>
    <col min="50" max="50" width="7.375" style="76" bestFit="1" customWidth="1"/>
    <col min="51" max="51" width="10.125" style="76" bestFit="1" customWidth="1"/>
    <col min="52" max="16384" width="9.625" style="76" customWidth="1"/>
  </cols>
  <sheetData>
    <row r="1" spans="1:50" s="73" customFormat="1" ht="15">
      <c r="A1" s="72"/>
      <c r="C1" s="73" t="s">
        <v>4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74"/>
      <c r="AT1" s="74"/>
      <c r="AU1" s="74"/>
      <c r="AV1" s="74"/>
      <c r="AW1" s="74"/>
      <c r="AX1" s="74"/>
    </row>
    <row r="2" spans="5:52" ht="13.5">
      <c r="E2" s="77"/>
      <c r="F2" s="77"/>
      <c r="G2" s="77"/>
      <c r="H2" s="77"/>
      <c r="I2" s="77"/>
      <c r="J2" s="77"/>
      <c r="K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</row>
    <row r="3" spans="1:51" s="73" customFormat="1" ht="15">
      <c r="A3" s="78"/>
      <c r="B3" s="79" t="s">
        <v>13</v>
      </c>
      <c r="C3" s="79" t="s">
        <v>0</v>
      </c>
      <c r="D3" s="79" t="s">
        <v>1</v>
      </c>
      <c r="E3" s="79"/>
      <c r="F3" s="79"/>
      <c r="G3" s="79"/>
      <c r="H3" s="79"/>
      <c r="I3" s="79"/>
      <c r="J3" s="79"/>
      <c r="K3" s="79"/>
      <c r="L3" s="92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8" t="s">
        <v>16</v>
      </c>
      <c r="AT3" s="78" t="s">
        <v>17</v>
      </c>
      <c r="AU3" s="78" t="s">
        <v>18</v>
      </c>
      <c r="AV3" s="78" t="s">
        <v>29</v>
      </c>
      <c r="AW3" s="78" t="s">
        <v>19</v>
      </c>
      <c r="AX3" s="78" t="s">
        <v>15</v>
      </c>
      <c r="AY3" s="78" t="s">
        <v>14</v>
      </c>
    </row>
    <row r="4" spans="1:52" ht="13.5">
      <c r="A4" s="80">
        <v>1</v>
      </c>
      <c r="B4" s="81">
        <v>3516</v>
      </c>
      <c r="C4" s="86" t="s">
        <v>53</v>
      </c>
      <c r="D4" s="86" t="s">
        <v>51</v>
      </c>
      <c r="E4" s="81">
        <v>204</v>
      </c>
      <c r="F4" s="81">
        <v>190</v>
      </c>
      <c r="G4" s="81">
        <v>158</v>
      </c>
      <c r="H4" s="81">
        <v>193</v>
      </c>
      <c r="I4" s="81">
        <v>194</v>
      </c>
      <c r="J4" s="81">
        <v>186</v>
      </c>
      <c r="K4" s="81">
        <v>200</v>
      </c>
      <c r="L4" s="82">
        <v>220</v>
      </c>
      <c r="M4" s="81">
        <v>193</v>
      </c>
      <c r="N4" s="81">
        <v>233</v>
      </c>
      <c r="O4" s="81">
        <v>194</v>
      </c>
      <c r="P4" s="81">
        <v>199</v>
      </c>
      <c r="Q4" s="81">
        <v>227</v>
      </c>
      <c r="R4" s="81">
        <v>280</v>
      </c>
      <c r="S4" s="81">
        <v>204</v>
      </c>
      <c r="T4" s="81">
        <v>181</v>
      </c>
      <c r="U4" s="82">
        <v>157</v>
      </c>
      <c r="V4" s="82">
        <v>243</v>
      </c>
      <c r="W4" s="82">
        <v>170</v>
      </c>
      <c r="X4" s="82">
        <v>204</v>
      </c>
      <c r="Y4" s="82">
        <v>236</v>
      </c>
      <c r="Z4" s="82">
        <v>194</v>
      </c>
      <c r="AA4" s="82">
        <v>176</v>
      </c>
      <c r="AB4" s="82">
        <v>202</v>
      </c>
      <c r="AC4" s="81">
        <v>180</v>
      </c>
      <c r="AD4" s="81">
        <v>200</v>
      </c>
      <c r="AE4" s="81">
        <v>225</v>
      </c>
      <c r="AF4" s="81">
        <v>254</v>
      </c>
      <c r="AG4" s="81">
        <v>178</v>
      </c>
      <c r="AH4" s="81">
        <v>191</v>
      </c>
      <c r="AI4" s="81">
        <v>247</v>
      </c>
      <c r="AJ4" s="81">
        <v>211</v>
      </c>
      <c r="AK4" s="81">
        <v>177</v>
      </c>
      <c r="AL4" s="81">
        <v>182</v>
      </c>
      <c r="AM4" s="81">
        <v>182</v>
      </c>
      <c r="AN4" s="81">
        <v>215</v>
      </c>
      <c r="AO4" s="81">
        <v>166</v>
      </c>
      <c r="AP4" s="81">
        <v>157</v>
      </c>
      <c r="AQ4" s="81">
        <v>208</v>
      </c>
      <c r="AR4" s="81">
        <v>190</v>
      </c>
      <c r="AS4" s="80">
        <f>SUM(E4:N4)</f>
        <v>1971</v>
      </c>
      <c r="AT4" s="80">
        <f>SUM(O4:X4)</f>
        <v>2059</v>
      </c>
      <c r="AU4" s="80">
        <f>SUM(Y4:AH4)</f>
        <v>2036</v>
      </c>
      <c r="AV4" s="80">
        <f>SUM(AI4:AR4)</f>
        <v>1935</v>
      </c>
      <c r="AW4" s="80">
        <f>SUM(AS4:AV4)</f>
        <v>8001</v>
      </c>
      <c r="AX4" s="80">
        <f>COUNT(E4:AR4)</f>
        <v>40</v>
      </c>
      <c r="AY4" s="83">
        <f>(AW4/AX4)</f>
        <v>200.025</v>
      </c>
      <c r="AZ4" s="77"/>
    </row>
    <row r="5" spans="1:51" ht="13.5">
      <c r="A5" s="80">
        <v>2</v>
      </c>
      <c r="B5" s="81">
        <v>842</v>
      </c>
      <c r="C5" s="86" t="s">
        <v>60</v>
      </c>
      <c r="D5" s="86" t="s">
        <v>61</v>
      </c>
      <c r="E5" s="81">
        <v>204</v>
      </c>
      <c r="F5" s="81">
        <v>199</v>
      </c>
      <c r="G5" s="81">
        <v>170</v>
      </c>
      <c r="H5" s="81"/>
      <c r="I5" s="81"/>
      <c r="J5" s="81">
        <v>162</v>
      </c>
      <c r="K5" s="81">
        <v>192</v>
      </c>
      <c r="L5" s="82">
        <v>179</v>
      </c>
      <c r="M5" s="81">
        <v>155</v>
      </c>
      <c r="N5" s="81"/>
      <c r="O5" s="81">
        <v>204</v>
      </c>
      <c r="P5" s="81">
        <v>163</v>
      </c>
      <c r="Q5" s="81">
        <v>193</v>
      </c>
      <c r="R5" s="81">
        <v>198</v>
      </c>
      <c r="S5" s="81">
        <v>179</v>
      </c>
      <c r="T5" s="81">
        <v>223</v>
      </c>
      <c r="U5" s="82">
        <v>161</v>
      </c>
      <c r="V5" s="82">
        <v>194</v>
      </c>
      <c r="W5" s="82">
        <v>143</v>
      </c>
      <c r="X5" s="82">
        <v>168</v>
      </c>
      <c r="Y5" s="82">
        <v>210</v>
      </c>
      <c r="Z5" s="82">
        <v>209</v>
      </c>
      <c r="AA5" s="82">
        <v>202</v>
      </c>
      <c r="AB5" s="82">
        <v>215</v>
      </c>
      <c r="AC5" s="82">
        <v>182</v>
      </c>
      <c r="AD5" s="82">
        <v>206</v>
      </c>
      <c r="AE5" s="82">
        <v>192</v>
      </c>
      <c r="AF5" s="82">
        <v>186</v>
      </c>
      <c r="AG5" s="82"/>
      <c r="AH5" s="82"/>
      <c r="AI5" s="82"/>
      <c r="AJ5" s="82"/>
      <c r="AK5" s="81"/>
      <c r="AL5" s="81"/>
      <c r="AM5" s="81"/>
      <c r="AN5" s="81"/>
      <c r="AO5" s="81"/>
      <c r="AP5" s="81"/>
      <c r="AQ5" s="81"/>
      <c r="AR5" s="81"/>
      <c r="AS5" s="80">
        <f>SUM(E5:N5)</f>
        <v>1261</v>
      </c>
      <c r="AT5" s="80">
        <f>SUM(O5:X5)</f>
        <v>1826</v>
      </c>
      <c r="AU5" s="80">
        <f>SUM(Y5:AH5)</f>
        <v>1602</v>
      </c>
      <c r="AV5" s="80">
        <f>SUM(AI5:AR5)</f>
        <v>0</v>
      </c>
      <c r="AW5" s="80">
        <f>SUM(AS5:AV5)</f>
        <v>4689</v>
      </c>
      <c r="AX5" s="80">
        <f>COUNT(E5:AR5)</f>
        <v>25</v>
      </c>
      <c r="AY5" s="83">
        <f>(AW5/AX5)</f>
        <v>187.56</v>
      </c>
    </row>
    <row r="6" spans="1:51" ht="13.5">
      <c r="A6" s="80">
        <v>3</v>
      </c>
      <c r="B6" s="81">
        <v>3517</v>
      </c>
      <c r="C6" s="86" t="s">
        <v>86</v>
      </c>
      <c r="D6" s="86" t="s">
        <v>51</v>
      </c>
      <c r="E6" s="81"/>
      <c r="F6" s="81"/>
      <c r="G6" s="81"/>
      <c r="H6" s="81"/>
      <c r="I6" s="81"/>
      <c r="J6" s="81"/>
      <c r="K6" s="81"/>
      <c r="L6" s="82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/>
      <c r="AA6" s="81"/>
      <c r="AB6" s="81"/>
      <c r="AC6" s="81"/>
      <c r="AD6" s="81"/>
      <c r="AE6" s="81"/>
      <c r="AF6" s="81"/>
      <c r="AG6" s="81"/>
      <c r="AH6" s="81"/>
      <c r="AI6" s="81">
        <v>177</v>
      </c>
      <c r="AJ6" s="81">
        <v>129</v>
      </c>
      <c r="AK6" s="81">
        <v>201</v>
      </c>
      <c r="AL6" s="81">
        <v>203</v>
      </c>
      <c r="AM6" s="81">
        <v>180</v>
      </c>
      <c r="AN6" s="81">
        <v>191</v>
      </c>
      <c r="AO6" s="81">
        <v>178</v>
      </c>
      <c r="AP6" s="81">
        <v>160</v>
      </c>
      <c r="AQ6" s="81">
        <v>201</v>
      </c>
      <c r="AR6" s="81">
        <v>211</v>
      </c>
      <c r="AS6" s="80">
        <f>SUM(E6:N6)</f>
        <v>0</v>
      </c>
      <c r="AT6" s="80">
        <f>SUM(O6:X6)</f>
        <v>0</v>
      </c>
      <c r="AU6" s="80">
        <f>SUM(Y6:AH6)</f>
        <v>0</v>
      </c>
      <c r="AV6" s="80">
        <f>SUM(AI6:AR6)</f>
        <v>1831</v>
      </c>
      <c r="AW6" s="80">
        <f>SUM(AS6:AV6)</f>
        <v>1831</v>
      </c>
      <c r="AX6" s="80">
        <f>COUNT(E6:AR6)</f>
        <v>10</v>
      </c>
      <c r="AY6" s="83">
        <f>(AW6/AX6)</f>
        <v>183.1</v>
      </c>
    </row>
    <row r="7" spans="1:51" ht="13.5">
      <c r="A7" s="80">
        <v>4</v>
      </c>
      <c r="B7" s="81">
        <v>3394</v>
      </c>
      <c r="C7" s="90" t="s">
        <v>82</v>
      </c>
      <c r="D7" s="90" t="s">
        <v>41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>
        <v>167</v>
      </c>
      <c r="P7" s="82">
        <v>232</v>
      </c>
      <c r="Q7" s="82">
        <v>181</v>
      </c>
      <c r="R7" s="82">
        <v>224</v>
      </c>
      <c r="S7" s="82">
        <v>161</v>
      </c>
      <c r="T7" s="82">
        <v>153</v>
      </c>
      <c r="U7" s="81">
        <v>193</v>
      </c>
      <c r="V7" s="81">
        <v>180</v>
      </c>
      <c r="W7" s="81">
        <v>205</v>
      </c>
      <c r="X7" s="82">
        <v>155</v>
      </c>
      <c r="Y7" s="81">
        <v>175</v>
      </c>
      <c r="Z7" s="81">
        <v>157</v>
      </c>
      <c r="AA7" s="81">
        <v>190</v>
      </c>
      <c r="AB7" s="81">
        <v>156</v>
      </c>
      <c r="AC7" s="81">
        <v>180</v>
      </c>
      <c r="AD7" s="81">
        <v>208</v>
      </c>
      <c r="AE7" s="81">
        <v>211</v>
      </c>
      <c r="AF7" s="81">
        <v>230</v>
      </c>
      <c r="AG7" s="81">
        <v>197</v>
      </c>
      <c r="AH7" s="81">
        <v>190</v>
      </c>
      <c r="AI7" s="81">
        <v>166</v>
      </c>
      <c r="AJ7" s="81">
        <v>129</v>
      </c>
      <c r="AK7" s="81">
        <v>153</v>
      </c>
      <c r="AL7" s="81">
        <v>188</v>
      </c>
      <c r="AM7" s="81">
        <v>172</v>
      </c>
      <c r="AN7" s="81">
        <v>193</v>
      </c>
      <c r="AO7" s="81">
        <v>147</v>
      </c>
      <c r="AP7" s="81">
        <v>177</v>
      </c>
      <c r="AQ7" s="81"/>
      <c r="AR7" s="81"/>
      <c r="AS7" s="80">
        <f>SUM(E7:N7)</f>
        <v>0</v>
      </c>
      <c r="AT7" s="80">
        <f>SUM(O7:X7)</f>
        <v>1851</v>
      </c>
      <c r="AU7" s="80">
        <f>SUM(Y7:AH7)</f>
        <v>1894</v>
      </c>
      <c r="AV7" s="80">
        <f>SUM(AI7:AR7)</f>
        <v>1325</v>
      </c>
      <c r="AW7" s="80">
        <f>SUM(AS7:AV7)</f>
        <v>5070</v>
      </c>
      <c r="AX7" s="80">
        <f>COUNT(E7:AR7)</f>
        <v>28</v>
      </c>
      <c r="AY7" s="83">
        <f>(AW7/AX7)</f>
        <v>181.07142857142858</v>
      </c>
    </row>
    <row r="8" spans="1:51" ht="13.5">
      <c r="A8" s="80">
        <v>5</v>
      </c>
      <c r="B8" s="81">
        <v>2711</v>
      </c>
      <c r="C8" s="86" t="s">
        <v>39</v>
      </c>
      <c r="D8" s="86" t="s">
        <v>37</v>
      </c>
      <c r="E8" s="81">
        <v>145</v>
      </c>
      <c r="F8" s="81">
        <v>245</v>
      </c>
      <c r="G8" s="81">
        <v>146</v>
      </c>
      <c r="H8" s="81">
        <v>179</v>
      </c>
      <c r="I8" s="81">
        <v>159</v>
      </c>
      <c r="J8" s="81">
        <v>155</v>
      </c>
      <c r="K8" s="81">
        <v>148</v>
      </c>
      <c r="L8" s="82">
        <v>201</v>
      </c>
      <c r="M8" s="81">
        <v>154</v>
      </c>
      <c r="N8" s="81">
        <v>148</v>
      </c>
      <c r="O8" s="81"/>
      <c r="P8" s="81"/>
      <c r="Q8" s="81"/>
      <c r="R8" s="81">
        <v>211</v>
      </c>
      <c r="S8" s="81">
        <v>207</v>
      </c>
      <c r="T8" s="81">
        <v>156</v>
      </c>
      <c r="U8" s="81">
        <v>186</v>
      </c>
      <c r="V8" s="81">
        <v>166</v>
      </c>
      <c r="W8" s="81">
        <v>200</v>
      </c>
      <c r="X8" s="82">
        <v>203</v>
      </c>
      <c r="Y8" s="81"/>
      <c r="Z8" s="81"/>
      <c r="AA8" s="81">
        <v>182</v>
      </c>
      <c r="AB8" s="81">
        <v>191</v>
      </c>
      <c r="AC8" s="81">
        <v>188</v>
      </c>
      <c r="AD8" s="81">
        <v>212</v>
      </c>
      <c r="AE8" s="81">
        <v>159</v>
      </c>
      <c r="AF8" s="81">
        <v>200</v>
      </c>
      <c r="AG8" s="81">
        <v>203</v>
      </c>
      <c r="AH8" s="81">
        <v>167</v>
      </c>
      <c r="AI8" s="81">
        <v>172</v>
      </c>
      <c r="AJ8" s="81">
        <v>193</v>
      </c>
      <c r="AK8" s="81">
        <v>182</v>
      </c>
      <c r="AL8" s="81">
        <v>213</v>
      </c>
      <c r="AM8" s="81">
        <v>163</v>
      </c>
      <c r="AN8" s="81">
        <v>179</v>
      </c>
      <c r="AO8" s="81">
        <v>157</v>
      </c>
      <c r="AP8" s="81">
        <v>178</v>
      </c>
      <c r="AQ8" s="81">
        <v>169</v>
      </c>
      <c r="AR8" s="81">
        <v>204</v>
      </c>
      <c r="AS8" s="80">
        <f>SUM(E8:N8)</f>
        <v>1680</v>
      </c>
      <c r="AT8" s="80">
        <f>SUM(O8:X8)</f>
        <v>1329</v>
      </c>
      <c r="AU8" s="80">
        <f>SUM(Y8:AH8)</f>
        <v>1502</v>
      </c>
      <c r="AV8" s="80">
        <f>SUM(AI8:AR8)</f>
        <v>1810</v>
      </c>
      <c r="AW8" s="80">
        <f>SUM(AS8:AV8)</f>
        <v>6321</v>
      </c>
      <c r="AX8" s="80">
        <f>COUNT(E8:AR8)</f>
        <v>35</v>
      </c>
      <c r="AY8" s="83">
        <f>(AW8/AX8)</f>
        <v>180.6</v>
      </c>
    </row>
    <row r="9" spans="1:51" ht="13.5">
      <c r="A9" s="80">
        <v>6</v>
      </c>
      <c r="B9" s="81">
        <v>2204</v>
      </c>
      <c r="C9" s="86" t="s">
        <v>62</v>
      </c>
      <c r="D9" s="86" t="s">
        <v>61</v>
      </c>
      <c r="E9" s="81">
        <v>202</v>
      </c>
      <c r="F9" s="81">
        <v>189</v>
      </c>
      <c r="G9" s="81">
        <v>204</v>
      </c>
      <c r="H9" s="81">
        <v>191</v>
      </c>
      <c r="I9" s="81"/>
      <c r="J9" s="81">
        <v>144</v>
      </c>
      <c r="K9" s="81">
        <v>192</v>
      </c>
      <c r="L9" s="82">
        <v>178</v>
      </c>
      <c r="M9" s="81">
        <v>158</v>
      </c>
      <c r="N9" s="81">
        <v>178</v>
      </c>
      <c r="O9" s="81">
        <v>204</v>
      </c>
      <c r="P9" s="81">
        <v>248</v>
      </c>
      <c r="Q9" s="81">
        <v>192</v>
      </c>
      <c r="R9" s="81">
        <v>204</v>
      </c>
      <c r="S9" s="81">
        <v>175</v>
      </c>
      <c r="T9" s="81">
        <v>199</v>
      </c>
      <c r="U9" s="81">
        <v>201</v>
      </c>
      <c r="V9" s="81">
        <v>180</v>
      </c>
      <c r="W9" s="81">
        <v>177</v>
      </c>
      <c r="X9" s="82">
        <v>177</v>
      </c>
      <c r="Y9" s="81">
        <v>200</v>
      </c>
      <c r="Z9" s="81">
        <v>214</v>
      </c>
      <c r="AA9" s="81">
        <v>150</v>
      </c>
      <c r="AB9" s="81">
        <v>189</v>
      </c>
      <c r="AC9" s="81">
        <v>141</v>
      </c>
      <c r="AD9" s="81"/>
      <c r="AE9" s="81">
        <v>158</v>
      </c>
      <c r="AF9" s="81">
        <v>180</v>
      </c>
      <c r="AG9" s="81">
        <v>195</v>
      </c>
      <c r="AH9" s="81">
        <v>172</v>
      </c>
      <c r="AI9" s="81">
        <v>142</v>
      </c>
      <c r="AJ9" s="81">
        <v>223</v>
      </c>
      <c r="AK9" s="81">
        <v>163</v>
      </c>
      <c r="AL9" s="81">
        <v>114</v>
      </c>
      <c r="AM9" s="81"/>
      <c r="AN9" s="81">
        <v>124</v>
      </c>
      <c r="AO9" s="81">
        <v>157</v>
      </c>
      <c r="AP9" s="81">
        <v>192</v>
      </c>
      <c r="AQ9" s="81">
        <v>169</v>
      </c>
      <c r="AR9" s="81">
        <v>194</v>
      </c>
      <c r="AS9" s="80">
        <f>SUM(E9:N9)</f>
        <v>1636</v>
      </c>
      <c r="AT9" s="80">
        <f>SUM(O9:X9)</f>
        <v>1957</v>
      </c>
      <c r="AU9" s="80">
        <f>SUM(Y9:AH9)</f>
        <v>1599</v>
      </c>
      <c r="AV9" s="80">
        <f>SUM(AI9:AR9)</f>
        <v>1478</v>
      </c>
      <c r="AW9" s="80">
        <f>SUM(AS9:AV9)</f>
        <v>6670</v>
      </c>
      <c r="AX9" s="80">
        <f>COUNT(E9:AR9)</f>
        <v>37</v>
      </c>
      <c r="AY9" s="83">
        <f>(AW9/AX9)</f>
        <v>180.27027027027026</v>
      </c>
    </row>
    <row r="10" spans="1:52" ht="13.5">
      <c r="A10" s="80">
        <v>7</v>
      </c>
      <c r="B10" s="81">
        <v>705</v>
      </c>
      <c r="C10" s="90" t="s">
        <v>54</v>
      </c>
      <c r="D10" s="90" t="s">
        <v>51</v>
      </c>
      <c r="E10" s="82">
        <v>173</v>
      </c>
      <c r="F10" s="82">
        <v>253</v>
      </c>
      <c r="G10" s="82">
        <v>191</v>
      </c>
      <c r="H10" s="82">
        <v>171</v>
      </c>
      <c r="I10" s="82">
        <v>149</v>
      </c>
      <c r="J10" s="82">
        <v>169</v>
      </c>
      <c r="K10" s="82">
        <v>222</v>
      </c>
      <c r="L10" s="82">
        <v>170</v>
      </c>
      <c r="M10" s="82">
        <v>177</v>
      </c>
      <c r="N10" s="82">
        <v>242</v>
      </c>
      <c r="O10" s="82">
        <v>156</v>
      </c>
      <c r="P10" s="82">
        <v>186</v>
      </c>
      <c r="Q10" s="82">
        <v>158</v>
      </c>
      <c r="R10" s="82">
        <v>176</v>
      </c>
      <c r="S10" s="82">
        <v>173</v>
      </c>
      <c r="T10" s="82">
        <v>165</v>
      </c>
      <c r="U10" s="81"/>
      <c r="V10" s="81">
        <v>183</v>
      </c>
      <c r="W10" s="81">
        <v>160</v>
      </c>
      <c r="X10" s="82">
        <v>184</v>
      </c>
      <c r="Y10" s="81">
        <v>183</v>
      </c>
      <c r="Z10" s="81">
        <v>277</v>
      </c>
      <c r="AA10" s="81">
        <v>153</v>
      </c>
      <c r="AB10" s="81">
        <v>200</v>
      </c>
      <c r="AC10" s="81">
        <v>153</v>
      </c>
      <c r="AD10" s="81"/>
      <c r="AE10" s="81">
        <v>159</v>
      </c>
      <c r="AF10" s="81">
        <v>160</v>
      </c>
      <c r="AG10" s="81">
        <v>116</v>
      </c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0">
        <f>SUM(E10:N10)</f>
        <v>1917</v>
      </c>
      <c r="AT10" s="80">
        <f>SUM(O10:X10)</f>
        <v>1541</v>
      </c>
      <c r="AU10" s="80">
        <f>SUM(Y10:AH10)</f>
        <v>1401</v>
      </c>
      <c r="AV10" s="80">
        <f>SUM(AI10:AR10)</f>
        <v>0</v>
      </c>
      <c r="AW10" s="80">
        <f>SUM(AS10:AV10)</f>
        <v>4859</v>
      </c>
      <c r="AX10" s="80">
        <f>COUNT(E10:AR10)</f>
        <v>27</v>
      </c>
      <c r="AY10" s="83">
        <f>(AW10/AX10)</f>
        <v>179.96296296296296</v>
      </c>
      <c r="AZ10" s="84"/>
    </row>
    <row r="11" spans="1:52" s="77" customFormat="1" ht="13.5">
      <c r="A11" s="80">
        <v>8</v>
      </c>
      <c r="B11" s="82">
        <v>550</v>
      </c>
      <c r="C11" s="90" t="s">
        <v>59</v>
      </c>
      <c r="D11" s="90" t="s">
        <v>56</v>
      </c>
      <c r="E11" s="82">
        <v>192</v>
      </c>
      <c r="F11" s="82">
        <v>185</v>
      </c>
      <c r="G11" s="82">
        <v>176</v>
      </c>
      <c r="H11" s="82">
        <v>165</v>
      </c>
      <c r="I11" s="82">
        <v>211</v>
      </c>
      <c r="J11" s="82">
        <v>222</v>
      </c>
      <c r="K11" s="82">
        <v>162</v>
      </c>
      <c r="L11" s="82">
        <v>184</v>
      </c>
      <c r="M11" s="82">
        <v>168</v>
      </c>
      <c r="N11" s="82">
        <v>155</v>
      </c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>
        <v>187</v>
      </c>
      <c r="Z11" s="82">
        <v>152</v>
      </c>
      <c r="AA11" s="82">
        <v>189</v>
      </c>
      <c r="AB11" s="82">
        <v>165</v>
      </c>
      <c r="AC11" s="82">
        <v>188</v>
      </c>
      <c r="AD11" s="82">
        <v>169</v>
      </c>
      <c r="AE11" s="82">
        <v>183</v>
      </c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0">
        <f>SUM(E11:N11)</f>
        <v>1820</v>
      </c>
      <c r="AT11" s="80">
        <f>SUM(O11:X11)</f>
        <v>0</v>
      </c>
      <c r="AU11" s="80">
        <f>SUM(Y11:AH11)</f>
        <v>1233</v>
      </c>
      <c r="AV11" s="80">
        <f>SUM(AI11:AR11)</f>
        <v>0</v>
      </c>
      <c r="AW11" s="87">
        <f>SUM(AS11:AV11)</f>
        <v>3053</v>
      </c>
      <c r="AX11" s="87">
        <f>COUNT(E11:AR11)</f>
        <v>17</v>
      </c>
      <c r="AY11" s="88">
        <f>(AW11/AX11)</f>
        <v>179.58823529411765</v>
      </c>
      <c r="AZ11" s="84"/>
    </row>
    <row r="12" spans="1:52" s="77" customFormat="1" ht="13.5">
      <c r="A12" s="80">
        <v>9</v>
      </c>
      <c r="B12" s="82">
        <v>1122</v>
      </c>
      <c r="C12" s="90" t="s">
        <v>58</v>
      </c>
      <c r="D12" s="90" t="s">
        <v>56</v>
      </c>
      <c r="E12" s="82">
        <v>141</v>
      </c>
      <c r="F12" s="82">
        <v>213</v>
      </c>
      <c r="G12" s="82">
        <v>178</v>
      </c>
      <c r="H12" s="82">
        <v>162</v>
      </c>
      <c r="I12" s="82">
        <v>166</v>
      </c>
      <c r="J12" s="82">
        <v>171</v>
      </c>
      <c r="K12" s="82">
        <v>120</v>
      </c>
      <c r="L12" s="82">
        <v>159</v>
      </c>
      <c r="M12" s="82">
        <v>159</v>
      </c>
      <c r="N12" s="82">
        <v>153</v>
      </c>
      <c r="O12" s="82">
        <v>180</v>
      </c>
      <c r="P12" s="82">
        <v>159</v>
      </c>
      <c r="Q12" s="82">
        <v>189</v>
      </c>
      <c r="R12" s="82">
        <v>211</v>
      </c>
      <c r="S12" s="82">
        <v>192</v>
      </c>
      <c r="T12" s="82">
        <v>161</v>
      </c>
      <c r="U12" s="82">
        <v>216</v>
      </c>
      <c r="V12" s="82">
        <v>156</v>
      </c>
      <c r="W12" s="82">
        <v>188</v>
      </c>
      <c r="X12" s="82">
        <v>209</v>
      </c>
      <c r="Y12" s="82">
        <v>183</v>
      </c>
      <c r="Z12" s="82">
        <v>165</v>
      </c>
      <c r="AA12" s="82">
        <v>160</v>
      </c>
      <c r="AB12" s="82">
        <v>221</v>
      </c>
      <c r="AC12" s="82">
        <v>199</v>
      </c>
      <c r="AD12" s="82">
        <v>179</v>
      </c>
      <c r="AE12" s="82">
        <v>186</v>
      </c>
      <c r="AF12" s="82">
        <v>212</v>
      </c>
      <c r="AG12" s="82">
        <v>172</v>
      </c>
      <c r="AH12" s="82">
        <v>179</v>
      </c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0">
        <f>SUM(E12:N12)</f>
        <v>1622</v>
      </c>
      <c r="AT12" s="80">
        <f>SUM(O12:X12)</f>
        <v>1861</v>
      </c>
      <c r="AU12" s="80">
        <f>SUM(Y12:AH12)</f>
        <v>1856</v>
      </c>
      <c r="AV12" s="80">
        <f>SUM(AI12:AR12)</f>
        <v>0</v>
      </c>
      <c r="AW12" s="87">
        <f>SUM(AS12:AV12)</f>
        <v>5339</v>
      </c>
      <c r="AX12" s="87">
        <f>COUNT(E12:AR12)</f>
        <v>30</v>
      </c>
      <c r="AY12" s="88">
        <f>(AW12/AX12)</f>
        <v>177.96666666666667</v>
      </c>
      <c r="AZ12" s="76"/>
    </row>
    <row r="13" spans="1:52" s="77" customFormat="1" ht="13.5">
      <c r="A13" s="80">
        <v>10</v>
      </c>
      <c r="B13" s="81">
        <v>2409</v>
      </c>
      <c r="C13" s="86" t="s">
        <v>36</v>
      </c>
      <c r="D13" s="86" t="s">
        <v>37</v>
      </c>
      <c r="E13" s="81">
        <v>151</v>
      </c>
      <c r="F13" s="81">
        <v>174</v>
      </c>
      <c r="G13" s="81">
        <v>213</v>
      </c>
      <c r="H13" s="81">
        <v>145</v>
      </c>
      <c r="I13" s="81">
        <v>183</v>
      </c>
      <c r="J13" s="81">
        <v>207</v>
      </c>
      <c r="K13" s="81">
        <v>199</v>
      </c>
      <c r="L13" s="82">
        <v>163</v>
      </c>
      <c r="M13" s="81">
        <v>187</v>
      </c>
      <c r="N13" s="81">
        <v>193</v>
      </c>
      <c r="O13" s="81">
        <v>161</v>
      </c>
      <c r="P13" s="81">
        <v>191</v>
      </c>
      <c r="Q13" s="81">
        <v>187</v>
      </c>
      <c r="R13" s="81">
        <v>155</v>
      </c>
      <c r="S13" s="81">
        <v>199</v>
      </c>
      <c r="T13" s="81">
        <v>174</v>
      </c>
      <c r="U13" s="82">
        <v>151</v>
      </c>
      <c r="V13" s="82">
        <v>156</v>
      </c>
      <c r="W13" s="82">
        <v>111</v>
      </c>
      <c r="X13" s="82">
        <v>177</v>
      </c>
      <c r="Y13" s="82">
        <v>169</v>
      </c>
      <c r="Z13" s="82">
        <v>139</v>
      </c>
      <c r="AA13" s="82"/>
      <c r="AB13" s="82"/>
      <c r="AC13" s="82"/>
      <c r="AD13" s="82"/>
      <c r="AE13" s="82">
        <v>157</v>
      </c>
      <c r="AF13" s="82">
        <v>185</v>
      </c>
      <c r="AG13" s="82">
        <v>201</v>
      </c>
      <c r="AH13" s="82">
        <v>198</v>
      </c>
      <c r="AI13" s="82">
        <v>140</v>
      </c>
      <c r="AJ13" s="82">
        <v>180</v>
      </c>
      <c r="AK13" s="81">
        <v>184</v>
      </c>
      <c r="AL13" s="81">
        <v>180</v>
      </c>
      <c r="AM13" s="81">
        <v>138</v>
      </c>
      <c r="AN13" s="81">
        <v>145</v>
      </c>
      <c r="AO13" s="81">
        <v>170</v>
      </c>
      <c r="AP13" s="81">
        <v>230</v>
      </c>
      <c r="AQ13" s="81">
        <v>178</v>
      </c>
      <c r="AR13" s="81">
        <v>254</v>
      </c>
      <c r="AS13" s="80">
        <f>SUM(E13:N13)</f>
        <v>1815</v>
      </c>
      <c r="AT13" s="80">
        <f>SUM(O13:X13)</f>
        <v>1662</v>
      </c>
      <c r="AU13" s="80">
        <f>SUM(Y13:AH13)</f>
        <v>1049</v>
      </c>
      <c r="AV13" s="80">
        <f>SUM(AI13:AR13)</f>
        <v>1799</v>
      </c>
      <c r="AW13" s="80">
        <f>SUM(AS13:AV13)</f>
        <v>6325</v>
      </c>
      <c r="AX13" s="80">
        <f>COUNT(E13:AR13)</f>
        <v>36</v>
      </c>
      <c r="AY13" s="83">
        <f>(AW13/AX13)</f>
        <v>175.69444444444446</v>
      </c>
      <c r="AZ13" s="76"/>
    </row>
    <row r="14" spans="1:52" s="77" customFormat="1" ht="13.5">
      <c r="A14" s="80">
        <v>11</v>
      </c>
      <c r="B14" s="81">
        <v>3148</v>
      </c>
      <c r="C14" s="86" t="s">
        <v>49</v>
      </c>
      <c r="D14" s="86" t="s">
        <v>37</v>
      </c>
      <c r="E14" s="81">
        <v>180</v>
      </c>
      <c r="F14" s="81">
        <v>199</v>
      </c>
      <c r="G14" s="81">
        <v>191</v>
      </c>
      <c r="H14" s="81">
        <v>178</v>
      </c>
      <c r="I14" s="81">
        <v>182</v>
      </c>
      <c r="J14" s="81">
        <v>149</v>
      </c>
      <c r="K14" s="81">
        <v>160</v>
      </c>
      <c r="L14" s="82">
        <v>159</v>
      </c>
      <c r="M14" s="81">
        <v>147</v>
      </c>
      <c r="N14" s="81">
        <v>168</v>
      </c>
      <c r="O14" s="81">
        <v>196</v>
      </c>
      <c r="P14" s="81">
        <v>183</v>
      </c>
      <c r="Q14" s="81">
        <v>180</v>
      </c>
      <c r="R14" s="81">
        <v>164</v>
      </c>
      <c r="S14" s="81">
        <v>172</v>
      </c>
      <c r="T14" s="81">
        <v>181</v>
      </c>
      <c r="U14" s="82">
        <v>135</v>
      </c>
      <c r="V14" s="82">
        <v>213</v>
      </c>
      <c r="W14" s="82">
        <v>193</v>
      </c>
      <c r="X14" s="82">
        <v>184</v>
      </c>
      <c r="Y14" s="82">
        <v>169</v>
      </c>
      <c r="Z14" s="82">
        <v>196</v>
      </c>
      <c r="AA14" s="82">
        <v>208</v>
      </c>
      <c r="AB14" s="82">
        <v>168</v>
      </c>
      <c r="AC14" s="82">
        <v>143</v>
      </c>
      <c r="AD14" s="82">
        <v>172</v>
      </c>
      <c r="AE14" s="82">
        <v>162</v>
      </c>
      <c r="AF14" s="82">
        <v>243</v>
      </c>
      <c r="AG14" s="82">
        <v>198</v>
      </c>
      <c r="AH14" s="82">
        <v>181</v>
      </c>
      <c r="AI14" s="82">
        <v>175</v>
      </c>
      <c r="AJ14" s="82">
        <v>177</v>
      </c>
      <c r="AK14" s="81">
        <v>183</v>
      </c>
      <c r="AL14" s="86">
        <v>170</v>
      </c>
      <c r="AM14" s="81">
        <v>132</v>
      </c>
      <c r="AN14" s="81">
        <v>183</v>
      </c>
      <c r="AO14" s="81">
        <v>148</v>
      </c>
      <c r="AP14" s="81">
        <v>186</v>
      </c>
      <c r="AQ14" s="81">
        <v>145</v>
      </c>
      <c r="AR14" s="81">
        <v>161</v>
      </c>
      <c r="AS14" s="80">
        <f>SUM(E14:N14)</f>
        <v>1713</v>
      </c>
      <c r="AT14" s="80">
        <f>SUM(O14:X14)</f>
        <v>1801</v>
      </c>
      <c r="AU14" s="80">
        <f>SUM(Y14:AH14)</f>
        <v>1840</v>
      </c>
      <c r="AV14" s="80">
        <f>SUM(AI14:AR14)</f>
        <v>1660</v>
      </c>
      <c r="AW14" s="80">
        <f>SUM(AS14:AV14)</f>
        <v>7014</v>
      </c>
      <c r="AX14" s="80">
        <f>COUNT(E14:AR14)</f>
        <v>40</v>
      </c>
      <c r="AY14" s="83">
        <f>(AW14/AX14)</f>
        <v>175.35</v>
      </c>
      <c r="AZ14" s="84"/>
    </row>
    <row r="15" spans="1:52" s="77" customFormat="1" ht="13.5">
      <c r="A15" s="80">
        <v>12</v>
      </c>
      <c r="B15" s="81">
        <v>38</v>
      </c>
      <c r="C15" s="86" t="s">
        <v>34</v>
      </c>
      <c r="D15" s="86" t="s">
        <v>74</v>
      </c>
      <c r="E15" s="81">
        <v>174</v>
      </c>
      <c r="F15" s="81">
        <v>167</v>
      </c>
      <c r="G15" s="81">
        <v>150</v>
      </c>
      <c r="H15" s="81">
        <v>177</v>
      </c>
      <c r="I15" s="81">
        <v>159</v>
      </c>
      <c r="J15" s="81">
        <v>149</v>
      </c>
      <c r="K15" s="81">
        <v>167</v>
      </c>
      <c r="L15" s="82">
        <v>178</v>
      </c>
      <c r="M15" s="81">
        <v>254</v>
      </c>
      <c r="N15" s="81">
        <v>161</v>
      </c>
      <c r="O15" s="81"/>
      <c r="P15" s="81"/>
      <c r="Q15" s="81">
        <v>159</v>
      </c>
      <c r="R15" s="81">
        <v>174</v>
      </c>
      <c r="S15" s="81">
        <v>199</v>
      </c>
      <c r="T15" s="81">
        <v>165</v>
      </c>
      <c r="U15" s="81">
        <v>185</v>
      </c>
      <c r="V15" s="81">
        <v>189</v>
      </c>
      <c r="W15" s="81">
        <v>202</v>
      </c>
      <c r="X15" s="82">
        <v>245</v>
      </c>
      <c r="Y15" s="81">
        <v>168</v>
      </c>
      <c r="Z15" s="81">
        <v>201</v>
      </c>
      <c r="AA15" s="81">
        <v>160</v>
      </c>
      <c r="AB15" s="81">
        <v>161</v>
      </c>
      <c r="AC15" s="81">
        <v>174</v>
      </c>
      <c r="AD15" s="81">
        <v>140</v>
      </c>
      <c r="AE15" s="81">
        <v>160</v>
      </c>
      <c r="AF15" s="81">
        <v>190</v>
      </c>
      <c r="AG15" s="81">
        <v>136</v>
      </c>
      <c r="AH15" s="81">
        <v>162</v>
      </c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0">
        <f>SUM(E15:N15)</f>
        <v>1736</v>
      </c>
      <c r="AT15" s="80">
        <f>SUM(O15:X15)</f>
        <v>1518</v>
      </c>
      <c r="AU15" s="80">
        <f>SUM(Y15:AH15)</f>
        <v>1652</v>
      </c>
      <c r="AV15" s="80">
        <f>SUM(AI15:AR15)</f>
        <v>0</v>
      </c>
      <c r="AW15" s="80">
        <f>SUM(AS15:AV15)</f>
        <v>4906</v>
      </c>
      <c r="AX15" s="80">
        <f>COUNT(E15:AR15)</f>
        <v>28</v>
      </c>
      <c r="AY15" s="83">
        <f>(AW15/AX15)</f>
        <v>175.21428571428572</v>
      </c>
      <c r="AZ15" s="76"/>
    </row>
    <row r="16" spans="1:52" s="77" customFormat="1" ht="13.5">
      <c r="A16" s="80">
        <v>13</v>
      </c>
      <c r="B16" s="81">
        <v>3476</v>
      </c>
      <c r="C16" s="86" t="s">
        <v>43</v>
      </c>
      <c r="D16" s="86" t="s">
        <v>41</v>
      </c>
      <c r="E16" s="81">
        <v>173</v>
      </c>
      <c r="F16" s="81">
        <v>149</v>
      </c>
      <c r="G16" s="81">
        <v>133</v>
      </c>
      <c r="H16" s="81">
        <v>137</v>
      </c>
      <c r="I16" s="81">
        <v>166</v>
      </c>
      <c r="J16" s="81">
        <v>199</v>
      </c>
      <c r="K16" s="81">
        <v>173</v>
      </c>
      <c r="L16" s="82">
        <v>183</v>
      </c>
      <c r="M16" s="81">
        <v>167</v>
      </c>
      <c r="N16" s="81">
        <v>135</v>
      </c>
      <c r="O16" s="81">
        <v>202</v>
      </c>
      <c r="P16" s="81">
        <v>224</v>
      </c>
      <c r="Q16" s="81">
        <v>167</v>
      </c>
      <c r="R16" s="81">
        <v>187</v>
      </c>
      <c r="S16" s="81">
        <v>184</v>
      </c>
      <c r="T16" s="81">
        <v>172</v>
      </c>
      <c r="U16" s="81">
        <v>160</v>
      </c>
      <c r="V16" s="81">
        <v>198</v>
      </c>
      <c r="W16" s="81">
        <v>200</v>
      </c>
      <c r="X16" s="82">
        <v>170</v>
      </c>
      <c r="Y16" s="81">
        <v>145</v>
      </c>
      <c r="Z16" s="81">
        <v>159</v>
      </c>
      <c r="AA16" s="81">
        <v>173</v>
      </c>
      <c r="AB16" s="81">
        <v>156</v>
      </c>
      <c r="AC16" s="81">
        <v>211</v>
      </c>
      <c r="AD16" s="81">
        <v>174</v>
      </c>
      <c r="AE16" s="81">
        <v>189</v>
      </c>
      <c r="AF16" s="81">
        <v>172</v>
      </c>
      <c r="AG16" s="81">
        <v>159</v>
      </c>
      <c r="AH16" s="81">
        <v>208</v>
      </c>
      <c r="AI16" s="81">
        <v>160</v>
      </c>
      <c r="AJ16" s="81">
        <v>173</v>
      </c>
      <c r="AK16" s="81">
        <v>132</v>
      </c>
      <c r="AL16" s="81"/>
      <c r="AM16" s="81">
        <v>179</v>
      </c>
      <c r="AN16" s="81">
        <v>130</v>
      </c>
      <c r="AO16" s="81">
        <v>199</v>
      </c>
      <c r="AP16" s="81">
        <v>196</v>
      </c>
      <c r="AQ16" s="81">
        <v>196</v>
      </c>
      <c r="AR16" s="81">
        <v>181</v>
      </c>
      <c r="AS16" s="80">
        <f>SUM(E16:N16)</f>
        <v>1615</v>
      </c>
      <c r="AT16" s="80">
        <f>SUM(O16:X16)</f>
        <v>1864</v>
      </c>
      <c r="AU16" s="80">
        <f>SUM(Y16:AH16)</f>
        <v>1746</v>
      </c>
      <c r="AV16" s="80">
        <f>SUM(AI16:AR16)</f>
        <v>1546</v>
      </c>
      <c r="AW16" s="80">
        <f>SUM(AS16:AV16)</f>
        <v>6771</v>
      </c>
      <c r="AX16" s="80">
        <f>COUNT(E16:AR16)</f>
        <v>39</v>
      </c>
      <c r="AY16" s="83">
        <f>(AW16/AX16)</f>
        <v>173.6153846153846</v>
      </c>
      <c r="AZ16" s="76"/>
    </row>
    <row r="17" spans="1:52" s="77" customFormat="1" ht="13.5">
      <c r="A17" s="80">
        <v>14</v>
      </c>
      <c r="B17" s="81">
        <v>511</v>
      </c>
      <c r="C17" s="86" t="s">
        <v>78</v>
      </c>
      <c r="D17" s="86" t="s">
        <v>51</v>
      </c>
      <c r="E17" s="81"/>
      <c r="F17" s="81"/>
      <c r="G17" s="81"/>
      <c r="H17" s="81"/>
      <c r="I17" s="81"/>
      <c r="J17" s="81"/>
      <c r="K17" s="81"/>
      <c r="L17" s="82"/>
      <c r="M17" s="81"/>
      <c r="N17" s="81"/>
      <c r="O17" s="81">
        <v>190</v>
      </c>
      <c r="P17" s="81">
        <v>151</v>
      </c>
      <c r="Q17" s="81"/>
      <c r="R17" s="81"/>
      <c r="S17" s="81">
        <v>217</v>
      </c>
      <c r="T17" s="82">
        <v>146</v>
      </c>
      <c r="U17" s="81">
        <v>176</v>
      </c>
      <c r="V17" s="81">
        <v>167</v>
      </c>
      <c r="W17" s="81">
        <v>182</v>
      </c>
      <c r="X17" s="82">
        <v>178</v>
      </c>
      <c r="Y17" s="81"/>
      <c r="Z17" s="81"/>
      <c r="AA17" s="81"/>
      <c r="AB17" s="81"/>
      <c r="AC17" s="81">
        <v>169</v>
      </c>
      <c r="AD17" s="81">
        <v>189</v>
      </c>
      <c r="AE17" s="81">
        <v>188</v>
      </c>
      <c r="AF17" s="81">
        <v>155</v>
      </c>
      <c r="AG17" s="81">
        <v>199</v>
      </c>
      <c r="AH17" s="81">
        <v>180</v>
      </c>
      <c r="AI17" s="81">
        <v>201</v>
      </c>
      <c r="AJ17" s="81">
        <v>187</v>
      </c>
      <c r="AK17" s="81">
        <v>170</v>
      </c>
      <c r="AL17" s="81">
        <v>168</v>
      </c>
      <c r="AM17" s="81">
        <v>110</v>
      </c>
      <c r="AN17" s="81">
        <v>178</v>
      </c>
      <c r="AO17" s="81">
        <v>146</v>
      </c>
      <c r="AP17" s="81">
        <v>167</v>
      </c>
      <c r="AQ17" s="81">
        <v>193</v>
      </c>
      <c r="AR17" s="81">
        <v>121</v>
      </c>
      <c r="AS17" s="80">
        <f>SUM(E17:N17)</f>
        <v>0</v>
      </c>
      <c r="AT17" s="80">
        <f>SUM(O17:X17)</f>
        <v>1407</v>
      </c>
      <c r="AU17" s="80">
        <f>SUM(Y17:AH17)</f>
        <v>1080</v>
      </c>
      <c r="AV17" s="80">
        <f>SUM(AI17:AR17)</f>
        <v>1641</v>
      </c>
      <c r="AW17" s="80">
        <f>SUM(AS17:AV17)</f>
        <v>4128</v>
      </c>
      <c r="AX17" s="80">
        <f>COUNT(E17:AR17)</f>
        <v>24</v>
      </c>
      <c r="AY17" s="83">
        <f>(AW17/AX17)</f>
        <v>172</v>
      </c>
      <c r="AZ17" s="84"/>
    </row>
    <row r="18" spans="1:52" ht="13.5">
      <c r="A18" s="80">
        <v>15</v>
      </c>
      <c r="B18" s="81">
        <v>1505</v>
      </c>
      <c r="C18" s="86" t="s">
        <v>57</v>
      </c>
      <c r="D18" s="86" t="s">
        <v>56</v>
      </c>
      <c r="E18" s="81">
        <v>190</v>
      </c>
      <c r="F18" s="81">
        <v>149</v>
      </c>
      <c r="G18" s="81">
        <v>164</v>
      </c>
      <c r="H18" s="81">
        <v>178</v>
      </c>
      <c r="I18" s="81">
        <v>151</v>
      </c>
      <c r="J18" s="81">
        <v>137</v>
      </c>
      <c r="K18" s="81">
        <v>198</v>
      </c>
      <c r="L18" s="82">
        <v>147</v>
      </c>
      <c r="M18" s="81">
        <v>169</v>
      </c>
      <c r="N18" s="81">
        <v>184</v>
      </c>
      <c r="O18" s="81">
        <v>196</v>
      </c>
      <c r="P18" s="81">
        <v>193</v>
      </c>
      <c r="Q18" s="81">
        <v>145</v>
      </c>
      <c r="R18" s="81">
        <v>175</v>
      </c>
      <c r="S18" s="81">
        <v>142</v>
      </c>
      <c r="T18" s="81">
        <v>151</v>
      </c>
      <c r="U18" s="81"/>
      <c r="V18" s="81"/>
      <c r="W18" s="81">
        <v>226</v>
      </c>
      <c r="X18" s="82">
        <v>121</v>
      </c>
      <c r="Y18" s="81">
        <v>194</v>
      </c>
      <c r="Z18" s="81">
        <v>160</v>
      </c>
      <c r="AA18" s="81">
        <v>162</v>
      </c>
      <c r="AB18" s="81"/>
      <c r="AC18" s="81"/>
      <c r="AD18" s="81">
        <v>167</v>
      </c>
      <c r="AE18" s="81">
        <v>182</v>
      </c>
      <c r="AF18" s="81">
        <v>194</v>
      </c>
      <c r="AG18" s="81">
        <v>157</v>
      </c>
      <c r="AH18" s="81">
        <v>158</v>
      </c>
      <c r="AI18" s="81">
        <v>166</v>
      </c>
      <c r="AJ18" s="81">
        <v>188</v>
      </c>
      <c r="AK18" s="81">
        <v>169</v>
      </c>
      <c r="AL18" s="81">
        <v>149</v>
      </c>
      <c r="AM18" s="81">
        <v>209</v>
      </c>
      <c r="AN18" s="81">
        <v>157</v>
      </c>
      <c r="AO18" s="81">
        <v>179</v>
      </c>
      <c r="AP18" s="81">
        <v>200</v>
      </c>
      <c r="AQ18" s="81">
        <v>204</v>
      </c>
      <c r="AR18" s="81">
        <v>172</v>
      </c>
      <c r="AS18" s="80">
        <f>SUM(E18:N18)</f>
        <v>1667</v>
      </c>
      <c r="AT18" s="80">
        <f>SUM(O18:X18)</f>
        <v>1349</v>
      </c>
      <c r="AU18" s="80">
        <f>SUM(Y18:AH18)</f>
        <v>1374</v>
      </c>
      <c r="AV18" s="80">
        <f>SUM(AI18:AR18)</f>
        <v>1793</v>
      </c>
      <c r="AW18" s="80">
        <f>SUM(AS18:AV18)</f>
        <v>6183</v>
      </c>
      <c r="AX18" s="80">
        <f>COUNT(E18:AR18)</f>
        <v>36</v>
      </c>
      <c r="AY18" s="83">
        <f>(AW18/AX18)</f>
        <v>171.75</v>
      </c>
      <c r="AZ18" s="84"/>
    </row>
    <row r="19" spans="1:52" ht="13.5">
      <c r="A19" s="80">
        <v>16</v>
      </c>
      <c r="B19" s="82">
        <v>2412</v>
      </c>
      <c r="C19" s="90" t="s">
        <v>38</v>
      </c>
      <c r="D19" s="90" t="s">
        <v>37</v>
      </c>
      <c r="E19" s="82">
        <v>160</v>
      </c>
      <c r="F19" s="82">
        <v>197</v>
      </c>
      <c r="G19" s="82">
        <v>132</v>
      </c>
      <c r="H19" s="82">
        <v>163</v>
      </c>
      <c r="I19" s="82">
        <v>203</v>
      </c>
      <c r="J19" s="82">
        <v>154</v>
      </c>
      <c r="K19" s="82">
        <v>167</v>
      </c>
      <c r="L19" s="82">
        <v>160</v>
      </c>
      <c r="M19" s="82">
        <v>198</v>
      </c>
      <c r="N19" s="82">
        <v>235</v>
      </c>
      <c r="O19" s="82">
        <v>159</v>
      </c>
      <c r="P19" s="82">
        <v>107</v>
      </c>
      <c r="Q19" s="82">
        <v>188</v>
      </c>
      <c r="R19" s="82">
        <v>158</v>
      </c>
      <c r="S19" s="82">
        <v>155</v>
      </c>
      <c r="T19" s="82">
        <v>204</v>
      </c>
      <c r="U19" s="82">
        <v>182</v>
      </c>
      <c r="V19" s="82">
        <v>160</v>
      </c>
      <c r="W19" s="82">
        <v>131</v>
      </c>
      <c r="X19" s="82">
        <v>190</v>
      </c>
      <c r="Y19" s="82">
        <v>153</v>
      </c>
      <c r="Z19" s="82">
        <v>215</v>
      </c>
      <c r="AA19" s="82">
        <v>206</v>
      </c>
      <c r="AB19" s="82">
        <v>181</v>
      </c>
      <c r="AC19" s="82">
        <v>142</v>
      </c>
      <c r="AD19" s="82">
        <v>202</v>
      </c>
      <c r="AE19" s="82">
        <v>155</v>
      </c>
      <c r="AF19" s="82">
        <v>161</v>
      </c>
      <c r="AG19" s="82">
        <v>157</v>
      </c>
      <c r="AH19" s="82">
        <v>216</v>
      </c>
      <c r="AI19" s="82">
        <v>150</v>
      </c>
      <c r="AJ19" s="82">
        <v>151</v>
      </c>
      <c r="AK19" s="82">
        <v>149</v>
      </c>
      <c r="AL19" s="82">
        <v>159</v>
      </c>
      <c r="AM19" s="82">
        <v>139</v>
      </c>
      <c r="AN19" s="82">
        <v>179</v>
      </c>
      <c r="AO19" s="82">
        <v>163</v>
      </c>
      <c r="AP19" s="82">
        <v>168</v>
      </c>
      <c r="AQ19" s="82">
        <v>213</v>
      </c>
      <c r="AR19" s="82">
        <v>165</v>
      </c>
      <c r="AS19" s="80">
        <f>SUM(E19:N19)</f>
        <v>1769</v>
      </c>
      <c r="AT19" s="80">
        <f>SUM(O19:X19)</f>
        <v>1634</v>
      </c>
      <c r="AU19" s="80">
        <f>SUM(Y19:AH19)</f>
        <v>1788</v>
      </c>
      <c r="AV19" s="80">
        <f>SUM(AI19:AR19)</f>
        <v>1636</v>
      </c>
      <c r="AW19" s="87">
        <f>SUM(AS19:AV19)</f>
        <v>6827</v>
      </c>
      <c r="AX19" s="87">
        <f>COUNT(E19:AR19)</f>
        <v>40</v>
      </c>
      <c r="AY19" s="88">
        <f>(AW19/AX19)</f>
        <v>170.675</v>
      </c>
      <c r="AZ19" s="77"/>
    </row>
    <row r="20" spans="1:51" ht="13.5">
      <c r="A20" s="80">
        <v>17</v>
      </c>
      <c r="B20" s="81">
        <v>2003</v>
      </c>
      <c r="C20" s="86" t="s">
        <v>64</v>
      </c>
      <c r="D20" s="86" t="s">
        <v>61</v>
      </c>
      <c r="E20" s="81">
        <v>146</v>
      </c>
      <c r="F20" s="81"/>
      <c r="G20" s="81"/>
      <c r="H20" s="81">
        <v>172</v>
      </c>
      <c r="I20" s="81">
        <v>169</v>
      </c>
      <c r="J20" s="81">
        <v>167</v>
      </c>
      <c r="K20" s="81">
        <v>184</v>
      </c>
      <c r="L20" s="82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2"/>
      <c r="X20" s="82"/>
      <c r="Y20" s="81"/>
      <c r="Z20" s="81"/>
      <c r="AA20" s="81">
        <v>153</v>
      </c>
      <c r="AB20" s="81">
        <v>223</v>
      </c>
      <c r="AC20" s="81">
        <v>161</v>
      </c>
      <c r="AD20" s="81">
        <v>133</v>
      </c>
      <c r="AE20" s="81"/>
      <c r="AF20" s="81"/>
      <c r="AG20" s="81">
        <v>185</v>
      </c>
      <c r="AH20" s="81">
        <v>177</v>
      </c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0">
        <f>SUM(E20:N20)</f>
        <v>838</v>
      </c>
      <c r="AT20" s="80">
        <f>SUM(O20:X20)</f>
        <v>0</v>
      </c>
      <c r="AU20" s="80">
        <f>SUM(Y20:AH20)</f>
        <v>1032</v>
      </c>
      <c r="AV20" s="80">
        <f>SUM(AI20:AR20)</f>
        <v>0</v>
      </c>
      <c r="AW20" s="80">
        <f>SUM(AS20:AV20)</f>
        <v>1870</v>
      </c>
      <c r="AX20" s="80">
        <f>COUNT(E20:AR20)</f>
        <v>11</v>
      </c>
      <c r="AY20" s="83">
        <f>(AW20/AX20)</f>
        <v>170</v>
      </c>
    </row>
    <row r="21" spans="1:52" ht="13.5">
      <c r="A21" s="80">
        <v>18</v>
      </c>
      <c r="B21" s="81">
        <v>3530</v>
      </c>
      <c r="C21" s="86" t="s">
        <v>65</v>
      </c>
      <c r="D21" s="86" t="s">
        <v>61</v>
      </c>
      <c r="E21" s="81">
        <v>144</v>
      </c>
      <c r="F21" s="81">
        <v>193</v>
      </c>
      <c r="G21" s="81">
        <v>198</v>
      </c>
      <c r="H21" s="81">
        <v>167</v>
      </c>
      <c r="I21" s="81">
        <v>146</v>
      </c>
      <c r="J21" s="81"/>
      <c r="K21" s="81"/>
      <c r="L21" s="82">
        <v>163</v>
      </c>
      <c r="M21" s="81">
        <v>167</v>
      </c>
      <c r="N21" s="81">
        <v>158</v>
      </c>
      <c r="O21" s="81">
        <v>180</v>
      </c>
      <c r="P21" s="81">
        <v>157</v>
      </c>
      <c r="Q21" s="81">
        <v>194</v>
      </c>
      <c r="R21" s="81">
        <v>184</v>
      </c>
      <c r="S21" s="81">
        <v>147</v>
      </c>
      <c r="T21" s="81">
        <v>201</v>
      </c>
      <c r="U21" s="82">
        <v>175</v>
      </c>
      <c r="V21" s="82">
        <v>147</v>
      </c>
      <c r="W21" s="82"/>
      <c r="X21" s="82"/>
      <c r="Y21" s="82">
        <v>156</v>
      </c>
      <c r="Z21" s="82">
        <v>211</v>
      </c>
      <c r="AA21" s="82">
        <v>168</v>
      </c>
      <c r="AB21" s="82">
        <v>177</v>
      </c>
      <c r="AC21" s="82">
        <v>143</v>
      </c>
      <c r="AD21" s="82"/>
      <c r="AE21" s="82">
        <v>214</v>
      </c>
      <c r="AF21" s="82">
        <v>154</v>
      </c>
      <c r="AG21" s="82">
        <v>158</v>
      </c>
      <c r="AH21" s="82">
        <v>198</v>
      </c>
      <c r="AI21" s="82">
        <v>143</v>
      </c>
      <c r="AJ21" s="82">
        <v>136</v>
      </c>
      <c r="AK21" s="81"/>
      <c r="AL21" s="81"/>
      <c r="AM21" s="81">
        <v>158</v>
      </c>
      <c r="AN21" s="81">
        <v>188</v>
      </c>
      <c r="AO21" s="81">
        <v>166</v>
      </c>
      <c r="AP21" s="86">
        <v>137</v>
      </c>
      <c r="AQ21" s="81">
        <v>166</v>
      </c>
      <c r="AR21" s="81">
        <v>195</v>
      </c>
      <c r="AS21" s="80">
        <f>SUM(E21:N21)</f>
        <v>1336</v>
      </c>
      <c r="AT21" s="80">
        <f>SUM(O21:X21)</f>
        <v>1385</v>
      </c>
      <c r="AU21" s="80">
        <f>SUM(Y21:AH21)</f>
        <v>1579</v>
      </c>
      <c r="AV21" s="80">
        <f>SUM(AI21:AR21)</f>
        <v>1289</v>
      </c>
      <c r="AW21" s="80">
        <f>SUM(AS21:AV21)</f>
        <v>5589</v>
      </c>
      <c r="AX21" s="80">
        <f>COUNT(E21:AR21)</f>
        <v>33</v>
      </c>
      <c r="AY21" s="83">
        <f>(AW21/AX21)</f>
        <v>169.36363636363637</v>
      </c>
      <c r="AZ21" s="77"/>
    </row>
    <row r="22" spans="1:52" ht="13.5">
      <c r="A22" s="80">
        <v>19</v>
      </c>
      <c r="B22" s="82">
        <v>3284</v>
      </c>
      <c r="C22" s="90" t="s">
        <v>40</v>
      </c>
      <c r="D22" s="90" t="s">
        <v>41</v>
      </c>
      <c r="E22" s="82">
        <v>233</v>
      </c>
      <c r="F22" s="82">
        <v>212</v>
      </c>
      <c r="G22" s="82">
        <v>174</v>
      </c>
      <c r="H22" s="82">
        <v>179</v>
      </c>
      <c r="I22" s="82">
        <v>160</v>
      </c>
      <c r="J22" s="82">
        <v>182</v>
      </c>
      <c r="K22" s="82">
        <v>136</v>
      </c>
      <c r="L22" s="82">
        <v>155</v>
      </c>
      <c r="M22" s="82">
        <v>178</v>
      </c>
      <c r="N22" s="82">
        <v>188</v>
      </c>
      <c r="O22" s="82">
        <v>142</v>
      </c>
      <c r="P22" s="82">
        <v>186</v>
      </c>
      <c r="Q22" s="82">
        <v>135</v>
      </c>
      <c r="R22" s="82">
        <v>165</v>
      </c>
      <c r="S22" s="82">
        <v>158</v>
      </c>
      <c r="T22" s="82">
        <v>221</v>
      </c>
      <c r="U22" s="82">
        <v>223</v>
      </c>
      <c r="V22" s="82">
        <v>151</v>
      </c>
      <c r="W22" s="82">
        <v>202</v>
      </c>
      <c r="X22" s="82">
        <v>178</v>
      </c>
      <c r="Y22" s="82">
        <v>163</v>
      </c>
      <c r="Z22" s="82">
        <v>176</v>
      </c>
      <c r="AA22" s="82">
        <v>139</v>
      </c>
      <c r="AB22" s="82">
        <v>157</v>
      </c>
      <c r="AC22" s="82">
        <v>153</v>
      </c>
      <c r="AD22" s="82">
        <v>135</v>
      </c>
      <c r="AE22" s="82">
        <v>162</v>
      </c>
      <c r="AF22" s="82">
        <v>172</v>
      </c>
      <c r="AG22" s="82">
        <v>177</v>
      </c>
      <c r="AH22" s="82">
        <v>180</v>
      </c>
      <c r="AI22" s="82">
        <v>134</v>
      </c>
      <c r="AJ22" s="82">
        <v>195</v>
      </c>
      <c r="AK22" s="82">
        <v>155</v>
      </c>
      <c r="AL22" s="82">
        <v>130</v>
      </c>
      <c r="AM22" s="82">
        <v>177</v>
      </c>
      <c r="AN22" s="82">
        <v>158</v>
      </c>
      <c r="AO22" s="82"/>
      <c r="AP22" s="82"/>
      <c r="AQ22" s="82">
        <v>138</v>
      </c>
      <c r="AR22" s="82">
        <v>148</v>
      </c>
      <c r="AS22" s="80">
        <f>SUM(E22:N22)</f>
        <v>1797</v>
      </c>
      <c r="AT22" s="80">
        <f>SUM(O22:X22)</f>
        <v>1761</v>
      </c>
      <c r="AU22" s="80">
        <f>SUM(Y22:AH22)</f>
        <v>1614</v>
      </c>
      <c r="AV22" s="80">
        <f>SUM(AI22:AR22)</f>
        <v>1235</v>
      </c>
      <c r="AW22" s="87">
        <f>SUM(AS22:AV22)</f>
        <v>6407</v>
      </c>
      <c r="AX22" s="87">
        <f>COUNT(E22:AR22)</f>
        <v>38</v>
      </c>
      <c r="AY22" s="88">
        <f>(AW22/AX22)</f>
        <v>168.60526315789474</v>
      </c>
      <c r="AZ22" s="89"/>
    </row>
    <row r="23" spans="1:51" ht="13.5">
      <c r="A23" s="80">
        <v>20</v>
      </c>
      <c r="B23" s="81">
        <v>3480</v>
      </c>
      <c r="C23" s="86" t="s">
        <v>52</v>
      </c>
      <c r="D23" s="86" t="s">
        <v>51</v>
      </c>
      <c r="E23" s="81">
        <v>172</v>
      </c>
      <c r="F23" s="81">
        <v>140</v>
      </c>
      <c r="G23" s="81">
        <v>151</v>
      </c>
      <c r="H23" s="81">
        <v>169</v>
      </c>
      <c r="I23" s="81">
        <v>127</v>
      </c>
      <c r="J23" s="81">
        <v>144</v>
      </c>
      <c r="K23" s="81">
        <v>157</v>
      </c>
      <c r="L23" s="82">
        <v>204</v>
      </c>
      <c r="M23" s="81">
        <v>173</v>
      </c>
      <c r="N23" s="81">
        <v>166</v>
      </c>
      <c r="O23" s="81">
        <v>167</v>
      </c>
      <c r="P23" s="81">
        <v>154</v>
      </c>
      <c r="Q23" s="81">
        <v>180</v>
      </c>
      <c r="R23" s="81">
        <v>150</v>
      </c>
      <c r="S23" s="81"/>
      <c r="T23" s="81"/>
      <c r="U23" s="81">
        <v>153</v>
      </c>
      <c r="V23" s="81">
        <v>182</v>
      </c>
      <c r="W23" s="81">
        <v>150</v>
      </c>
      <c r="X23" s="82">
        <v>181</v>
      </c>
      <c r="Y23" s="81">
        <v>174</v>
      </c>
      <c r="Z23" s="81">
        <v>175</v>
      </c>
      <c r="AA23" s="81">
        <v>152</v>
      </c>
      <c r="AB23" s="81">
        <v>179</v>
      </c>
      <c r="AC23" s="81"/>
      <c r="AD23" s="81">
        <v>167</v>
      </c>
      <c r="AE23" s="81">
        <v>151</v>
      </c>
      <c r="AF23" s="81">
        <v>180</v>
      </c>
      <c r="AG23" s="81">
        <v>166</v>
      </c>
      <c r="AH23" s="81">
        <v>192</v>
      </c>
      <c r="AI23" s="81">
        <v>126</v>
      </c>
      <c r="AJ23" s="81">
        <v>152</v>
      </c>
      <c r="AK23" s="81">
        <v>213</v>
      </c>
      <c r="AL23" s="81">
        <v>164</v>
      </c>
      <c r="AM23" s="81">
        <v>160</v>
      </c>
      <c r="AN23" s="81">
        <v>181</v>
      </c>
      <c r="AO23" s="81">
        <v>176</v>
      </c>
      <c r="AP23" s="81">
        <v>216</v>
      </c>
      <c r="AQ23" s="81">
        <v>190</v>
      </c>
      <c r="AR23" s="81">
        <v>197</v>
      </c>
      <c r="AS23" s="80">
        <f>SUM(E23:N23)</f>
        <v>1603</v>
      </c>
      <c r="AT23" s="80">
        <f>SUM(O23:X23)</f>
        <v>1317</v>
      </c>
      <c r="AU23" s="80">
        <f>SUM(Y23:AH23)</f>
        <v>1536</v>
      </c>
      <c r="AV23" s="80">
        <f>SUM(AI23:AR23)</f>
        <v>1775</v>
      </c>
      <c r="AW23" s="80">
        <f>SUM(AS23:AV23)</f>
        <v>6231</v>
      </c>
      <c r="AX23" s="80">
        <f>COUNT(E23:AR23)</f>
        <v>37</v>
      </c>
      <c r="AY23" s="83">
        <f>(AW23/AX23)</f>
        <v>168.40540540540542</v>
      </c>
    </row>
    <row r="24" spans="1:52" ht="13.5">
      <c r="A24" s="80">
        <v>21</v>
      </c>
      <c r="B24" s="81">
        <v>1120</v>
      </c>
      <c r="C24" s="86" t="s">
        <v>55</v>
      </c>
      <c r="D24" s="86" t="s">
        <v>56</v>
      </c>
      <c r="E24" s="81">
        <v>142</v>
      </c>
      <c r="F24" s="81">
        <v>155</v>
      </c>
      <c r="G24" s="81">
        <v>133</v>
      </c>
      <c r="H24" s="81">
        <v>144</v>
      </c>
      <c r="I24" s="81">
        <v>144</v>
      </c>
      <c r="J24" s="81">
        <v>137</v>
      </c>
      <c r="K24" s="81">
        <v>197</v>
      </c>
      <c r="L24" s="82">
        <v>189</v>
      </c>
      <c r="M24" s="81">
        <v>159</v>
      </c>
      <c r="N24" s="81">
        <v>222</v>
      </c>
      <c r="O24" s="81">
        <v>128</v>
      </c>
      <c r="P24" s="81">
        <v>178</v>
      </c>
      <c r="Q24" s="81">
        <v>233</v>
      </c>
      <c r="R24" s="81">
        <v>252</v>
      </c>
      <c r="S24" s="81">
        <v>158</v>
      </c>
      <c r="T24" s="81">
        <v>164</v>
      </c>
      <c r="U24" s="82">
        <v>180</v>
      </c>
      <c r="V24" s="82">
        <v>157</v>
      </c>
      <c r="W24" s="82">
        <v>203</v>
      </c>
      <c r="X24" s="82">
        <v>174</v>
      </c>
      <c r="Y24" s="82">
        <v>180</v>
      </c>
      <c r="Z24" s="82">
        <v>171</v>
      </c>
      <c r="AA24" s="81">
        <v>197</v>
      </c>
      <c r="AB24" s="81">
        <v>159</v>
      </c>
      <c r="AC24" s="81">
        <v>170</v>
      </c>
      <c r="AD24" s="81">
        <v>167</v>
      </c>
      <c r="AE24" s="81">
        <v>187</v>
      </c>
      <c r="AF24" s="81">
        <v>129</v>
      </c>
      <c r="AG24" s="81">
        <v>187</v>
      </c>
      <c r="AH24" s="81">
        <v>168</v>
      </c>
      <c r="AI24" s="81">
        <v>142</v>
      </c>
      <c r="AJ24" s="81">
        <v>148</v>
      </c>
      <c r="AK24" s="81">
        <v>110</v>
      </c>
      <c r="AL24" s="81">
        <v>149</v>
      </c>
      <c r="AM24" s="81">
        <v>191</v>
      </c>
      <c r="AN24" s="81">
        <v>157</v>
      </c>
      <c r="AO24" s="81">
        <v>200</v>
      </c>
      <c r="AP24" s="81">
        <v>125</v>
      </c>
      <c r="AQ24" s="81">
        <v>145</v>
      </c>
      <c r="AR24" s="81">
        <v>195</v>
      </c>
      <c r="AS24" s="80">
        <f>SUM(E24:N24)</f>
        <v>1622</v>
      </c>
      <c r="AT24" s="80">
        <f>SUM(O24:X24)</f>
        <v>1827</v>
      </c>
      <c r="AU24" s="80">
        <f>SUM(Y24:AH24)</f>
        <v>1715</v>
      </c>
      <c r="AV24" s="80">
        <f>SUM(AI24:AR24)</f>
        <v>1562</v>
      </c>
      <c r="AW24" s="80">
        <f>SUM(AS24:AV24)</f>
        <v>6726</v>
      </c>
      <c r="AX24" s="80">
        <f>COUNT(E24:AR24)</f>
        <v>40</v>
      </c>
      <c r="AY24" s="83">
        <f>(AW24/AX24)</f>
        <v>168.15</v>
      </c>
      <c r="AZ24" s="84"/>
    </row>
    <row r="25" spans="1:52" ht="13.5">
      <c r="A25" s="80">
        <v>22</v>
      </c>
      <c r="B25" s="81">
        <v>2404</v>
      </c>
      <c r="C25" s="86" t="s">
        <v>46</v>
      </c>
      <c r="D25" s="86" t="s">
        <v>74</v>
      </c>
      <c r="E25" s="81">
        <v>147</v>
      </c>
      <c r="F25" s="81">
        <v>183</v>
      </c>
      <c r="G25" s="81">
        <v>136</v>
      </c>
      <c r="H25" s="81">
        <v>180</v>
      </c>
      <c r="I25" s="81">
        <v>232</v>
      </c>
      <c r="J25" s="81">
        <v>174</v>
      </c>
      <c r="K25" s="81">
        <v>132</v>
      </c>
      <c r="L25" s="82">
        <v>163</v>
      </c>
      <c r="M25" s="82"/>
      <c r="N25" s="82"/>
      <c r="O25" s="82"/>
      <c r="P25" s="82"/>
      <c r="Q25" s="82">
        <v>157</v>
      </c>
      <c r="R25" s="82">
        <v>171</v>
      </c>
      <c r="S25" s="82">
        <v>169</v>
      </c>
      <c r="T25" s="82">
        <v>152</v>
      </c>
      <c r="U25" s="82">
        <v>174</v>
      </c>
      <c r="V25" s="82">
        <v>140</v>
      </c>
      <c r="W25" s="82">
        <v>167</v>
      </c>
      <c r="X25" s="82">
        <v>142</v>
      </c>
      <c r="Y25" s="82"/>
      <c r="Z25" s="82"/>
      <c r="AA25" s="82"/>
      <c r="AB25" s="82">
        <v>169</v>
      </c>
      <c r="AC25" s="82">
        <v>195</v>
      </c>
      <c r="AD25" s="82">
        <v>172</v>
      </c>
      <c r="AE25" s="82">
        <v>155</v>
      </c>
      <c r="AF25" s="82">
        <v>181</v>
      </c>
      <c r="AG25" s="82">
        <v>160</v>
      </c>
      <c r="AH25" s="82">
        <v>212</v>
      </c>
      <c r="AI25" s="82"/>
      <c r="AJ25" s="82"/>
      <c r="AK25" s="81"/>
      <c r="AL25" s="81"/>
      <c r="AM25" s="81"/>
      <c r="AN25" s="81"/>
      <c r="AO25" s="81"/>
      <c r="AP25" s="81"/>
      <c r="AQ25" s="81"/>
      <c r="AR25" s="81"/>
      <c r="AS25" s="80">
        <f>SUM(E25:N25)</f>
        <v>1347</v>
      </c>
      <c r="AT25" s="80">
        <f>SUM(O25:X25)</f>
        <v>1272</v>
      </c>
      <c r="AU25" s="80">
        <f>SUM(Y25:AH25)</f>
        <v>1244</v>
      </c>
      <c r="AV25" s="80">
        <f>SUM(AI25:AR25)</f>
        <v>0</v>
      </c>
      <c r="AW25" s="80">
        <f>SUM(AS25:AV25)</f>
        <v>3863</v>
      </c>
      <c r="AX25" s="80">
        <f>COUNT(E25:AR25)</f>
        <v>23</v>
      </c>
      <c r="AY25" s="83">
        <f>(AW25/AX25)</f>
        <v>167.95652173913044</v>
      </c>
      <c r="AZ25" s="84"/>
    </row>
    <row r="26" spans="1:51" ht="13.5">
      <c r="A26" s="80">
        <v>23</v>
      </c>
      <c r="B26" s="81">
        <v>666</v>
      </c>
      <c r="C26" s="86" t="s">
        <v>75</v>
      </c>
      <c r="D26" s="86" t="s">
        <v>74</v>
      </c>
      <c r="E26" s="81"/>
      <c r="F26" s="81"/>
      <c r="G26" s="81"/>
      <c r="H26" s="81"/>
      <c r="I26" s="81"/>
      <c r="J26" s="81"/>
      <c r="K26" s="81"/>
      <c r="L26" s="82"/>
      <c r="M26" s="81"/>
      <c r="N26" s="81"/>
      <c r="O26" s="81"/>
      <c r="P26" s="81"/>
      <c r="Q26" s="81">
        <v>148</v>
      </c>
      <c r="R26" s="81">
        <v>146</v>
      </c>
      <c r="S26" s="81">
        <v>176</v>
      </c>
      <c r="T26" s="81">
        <v>155</v>
      </c>
      <c r="U26" s="81">
        <v>160</v>
      </c>
      <c r="V26" s="81">
        <v>198</v>
      </c>
      <c r="W26" s="81">
        <v>236</v>
      </c>
      <c r="X26" s="82">
        <v>138</v>
      </c>
      <c r="Y26" s="81">
        <v>176</v>
      </c>
      <c r="Z26" s="81">
        <v>170</v>
      </c>
      <c r="AA26" s="81">
        <v>138</v>
      </c>
      <c r="AB26" s="81">
        <v>142</v>
      </c>
      <c r="AC26" s="81">
        <v>170</v>
      </c>
      <c r="AD26" s="81">
        <v>148</v>
      </c>
      <c r="AE26" s="81">
        <v>168</v>
      </c>
      <c r="AF26" s="81">
        <v>217</v>
      </c>
      <c r="AG26" s="81">
        <v>157</v>
      </c>
      <c r="AH26" s="81">
        <v>180</v>
      </c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0">
        <f>SUM(E26:N26)</f>
        <v>0</v>
      </c>
      <c r="AT26" s="80">
        <f>SUM(O26:X26)</f>
        <v>1357</v>
      </c>
      <c r="AU26" s="80">
        <f>SUM(Y26:AH26)</f>
        <v>1666</v>
      </c>
      <c r="AV26" s="80">
        <f>SUM(AI26:AR26)</f>
        <v>0</v>
      </c>
      <c r="AW26" s="80">
        <f>SUM(AS26:AV26)</f>
        <v>3023</v>
      </c>
      <c r="AX26" s="80">
        <f>COUNT(E26:AR26)</f>
        <v>18</v>
      </c>
      <c r="AY26" s="83">
        <f>(AW26/AX26)</f>
        <v>167.94444444444446</v>
      </c>
    </row>
    <row r="27" spans="1:51" ht="13.5">
      <c r="A27" s="80">
        <v>24</v>
      </c>
      <c r="B27" s="81">
        <v>3336</v>
      </c>
      <c r="C27" s="86" t="s">
        <v>76</v>
      </c>
      <c r="D27" s="86" t="s">
        <v>74</v>
      </c>
      <c r="E27" s="81"/>
      <c r="F27" s="81"/>
      <c r="G27" s="81"/>
      <c r="H27" s="81"/>
      <c r="I27" s="81"/>
      <c r="J27" s="81"/>
      <c r="K27" s="81"/>
      <c r="L27" s="82"/>
      <c r="M27" s="81"/>
      <c r="N27" s="81"/>
      <c r="O27" s="81"/>
      <c r="P27" s="81"/>
      <c r="Q27" s="81">
        <v>144</v>
      </c>
      <c r="R27" s="81">
        <v>155</v>
      </c>
      <c r="S27" s="81">
        <v>179</v>
      </c>
      <c r="T27" s="81">
        <v>179</v>
      </c>
      <c r="U27" s="81">
        <v>147</v>
      </c>
      <c r="V27" s="81">
        <v>148</v>
      </c>
      <c r="W27" s="81">
        <v>177</v>
      </c>
      <c r="X27" s="82">
        <v>167</v>
      </c>
      <c r="Y27" s="81">
        <v>189</v>
      </c>
      <c r="Z27" s="81">
        <v>151</v>
      </c>
      <c r="AA27" s="81"/>
      <c r="AB27" s="81">
        <v>193</v>
      </c>
      <c r="AC27" s="81">
        <v>170</v>
      </c>
      <c r="AD27" s="81">
        <v>166</v>
      </c>
      <c r="AE27" s="81">
        <v>168</v>
      </c>
      <c r="AF27" s="81">
        <v>185</v>
      </c>
      <c r="AG27" s="81">
        <v>185</v>
      </c>
      <c r="AH27" s="81">
        <v>148</v>
      </c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0">
        <f>SUM(E27:N27)</f>
        <v>0</v>
      </c>
      <c r="AT27" s="80">
        <f>SUM(O27:X27)</f>
        <v>1296</v>
      </c>
      <c r="AU27" s="80">
        <f>SUM(Y27:AH27)</f>
        <v>1555</v>
      </c>
      <c r="AV27" s="80">
        <f>SUM(AI27:AR27)</f>
        <v>0</v>
      </c>
      <c r="AW27" s="80">
        <f>SUM(AS27:AV27)</f>
        <v>2851</v>
      </c>
      <c r="AX27" s="80">
        <f>COUNT(E27:AR27)</f>
        <v>17</v>
      </c>
      <c r="AY27" s="83">
        <f>(AW27/AX27)</f>
        <v>167.7058823529412</v>
      </c>
    </row>
    <row r="28" spans="1:51" ht="13.5">
      <c r="A28" s="80">
        <v>25</v>
      </c>
      <c r="B28" s="81">
        <v>2715</v>
      </c>
      <c r="C28" s="86" t="s">
        <v>66</v>
      </c>
      <c r="D28" s="86" t="s">
        <v>61</v>
      </c>
      <c r="E28" s="81"/>
      <c r="F28" s="81"/>
      <c r="G28" s="81"/>
      <c r="H28" s="81"/>
      <c r="I28" s="81">
        <v>143</v>
      </c>
      <c r="J28" s="81">
        <v>170</v>
      </c>
      <c r="K28" s="81">
        <v>183</v>
      </c>
      <c r="L28" s="82">
        <v>145</v>
      </c>
      <c r="M28" s="81"/>
      <c r="N28" s="81">
        <v>146</v>
      </c>
      <c r="O28" s="81"/>
      <c r="P28" s="81"/>
      <c r="Q28" s="81">
        <v>136</v>
      </c>
      <c r="R28" s="81">
        <v>196</v>
      </c>
      <c r="S28" s="81">
        <v>156</v>
      </c>
      <c r="T28" s="81"/>
      <c r="U28" s="81"/>
      <c r="V28" s="81">
        <v>171</v>
      </c>
      <c r="W28" s="81">
        <v>203</v>
      </c>
      <c r="X28" s="82">
        <v>173</v>
      </c>
      <c r="Y28" s="81"/>
      <c r="Z28" s="81"/>
      <c r="AA28" s="81"/>
      <c r="AB28" s="81"/>
      <c r="AC28" s="81"/>
      <c r="AD28" s="81">
        <v>187</v>
      </c>
      <c r="AE28" s="81">
        <v>116</v>
      </c>
      <c r="AF28" s="81">
        <v>141</v>
      </c>
      <c r="AG28" s="81"/>
      <c r="AH28" s="81"/>
      <c r="AI28" s="81">
        <v>116</v>
      </c>
      <c r="AJ28" s="81">
        <v>171</v>
      </c>
      <c r="AK28" s="81">
        <v>186</v>
      </c>
      <c r="AL28" s="81">
        <v>111</v>
      </c>
      <c r="AM28" s="81">
        <v>247</v>
      </c>
      <c r="AN28" s="81">
        <v>206</v>
      </c>
      <c r="AO28" s="81">
        <v>176</v>
      </c>
      <c r="AP28" s="81">
        <v>177</v>
      </c>
      <c r="AQ28" s="81">
        <v>161</v>
      </c>
      <c r="AR28" s="81">
        <v>183</v>
      </c>
      <c r="AS28" s="80">
        <f>SUM(E28:N28)</f>
        <v>787</v>
      </c>
      <c r="AT28" s="80">
        <f>SUM(O28:X28)</f>
        <v>1035</v>
      </c>
      <c r="AU28" s="80">
        <f>SUM(Y28:AH28)</f>
        <v>444</v>
      </c>
      <c r="AV28" s="80">
        <f>SUM(AI28:AR28)</f>
        <v>1734</v>
      </c>
      <c r="AW28" s="80">
        <f>SUM(AS28:AV28)</f>
        <v>4000</v>
      </c>
      <c r="AX28" s="80">
        <f>COUNT(E28:AR28)</f>
        <v>24</v>
      </c>
      <c r="AY28" s="83">
        <f>(AW28/AX28)</f>
        <v>166.66666666666666</v>
      </c>
    </row>
    <row r="29" spans="1:51" ht="13.5">
      <c r="A29" s="80">
        <v>26</v>
      </c>
      <c r="B29" s="82">
        <v>3475</v>
      </c>
      <c r="C29" s="90" t="s">
        <v>42</v>
      </c>
      <c r="D29" s="90" t="s">
        <v>41</v>
      </c>
      <c r="E29" s="82">
        <v>143</v>
      </c>
      <c r="F29" s="82">
        <v>190</v>
      </c>
      <c r="G29" s="82">
        <v>153</v>
      </c>
      <c r="H29" s="82">
        <v>142</v>
      </c>
      <c r="I29" s="82">
        <v>178</v>
      </c>
      <c r="J29" s="82">
        <v>204</v>
      </c>
      <c r="K29" s="82">
        <v>149</v>
      </c>
      <c r="L29" s="82">
        <v>193</v>
      </c>
      <c r="M29" s="82">
        <v>153</v>
      </c>
      <c r="N29" s="82">
        <v>153</v>
      </c>
      <c r="O29" s="82">
        <v>194</v>
      </c>
      <c r="P29" s="82">
        <v>148</v>
      </c>
      <c r="Q29" s="82">
        <v>160</v>
      </c>
      <c r="R29" s="82">
        <v>187</v>
      </c>
      <c r="S29" s="82">
        <v>135</v>
      </c>
      <c r="T29" s="82">
        <v>199</v>
      </c>
      <c r="U29" s="82">
        <v>160</v>
      </c>
      <c r="V29" s="82">
        <v>221</v>
      </c>
      <c r="W29" s="82">
        <v>165</v>
      </c>
      <c r="X29" s="82">
        <v>209</v>
      </c>
      <c r="Y29" s="82">
        <v>176</v>
      </c>
      <c r="Z29" s="82">
        <v>180</v>
      </c>
      <c r="AA29" s="82">
        <v>195</v>
      </c>
      <c r="AB29" s="82">
        <v>138</v>
      </c>
      <c r="AC29" s="82">
        <v>137</v>
      </c>
      <c r="AD29" s="82">
        <v>163</v>
      </c>
      <c r="AE29" s="82">
        <v>163</v>
      </c>
      <c r="AF29" s="82">
        <v>173</v>
      </c>
      <c r="AG29" s="82">
        <v>164</v>
      </c>
      <c r="AH29" s="82">
        <v>172</v>
      </c>
      <c r="AI29" s="82">
        <v>177</v>
      </c>
      <c r="AJ29" s="82">
        <v>130</v>
      </c>
      <c r="AK29" s="82">
        <v>133</v>
      </c>
      <c r="AL29" s="82">
        <v>130</v>
      </c>
      <c r="AM29" s="82"/>
      <c r="AN29" s="82"/>
      <c r="AO29" s="82">
        <v>141</v>
      </c>
      <c r="AP29" s="82">
        <v>198</v>
      </c>
      <c r="AQ29" s="82">
        <v>120</v>
      </c>
      <c r="AR29" s="82">
        <v>145</v>
      </c>
      <c r="AS29" s="80">
        <f>SUM(E29:N29)</f>
        <v>1658</v>
      </c>
      <c r="AT29" s="80">
        <f>SUM(O29:X29)</f>
        <v>1778</v>
      </c>
      <c r="AU29" s="80">
        <f>SUM(Y29:AH29)</f>
        <v>1661</v>
      </c>
      <c r="AV29" s="80">
        <f>SUM(AI29:AR29)</f>
        <v>1174</v>
      </c>
      <c r="AW29" s="87">
        <f>SUM(AS29:AV29)</f>
        <v>6271</v>
      </c>
      <c r="AX29" s="87">
        <f>COUNT(E29:AR29)</f>
        <v>38</v>
      </c>
      <c r="AY29" s="88">
        <f>(AW29/AX29)</f>
        <v>165.02631578947367</v>
      </c>
    </row>
    <row r="30" spans="1:51" ht="13.5">
      <c r="A30" s="80">
        <v>27</v>
      </c>
      <c r="B30" s="81">
        <v>2381</v>
      </c>
      <c r="C30" s="86" t="s">
        <v>47</v>
      </c>
      <c r="D30" s="86" t="s">
        <v>74</v>
      </c>
      <c r="E30" s="81"/>
      <c r="F30" s="81"/>
      <c r="G30" s="81">
        <v>186</v>
      </c>
      <c r="H30" s="81">
        <v>156</v>
      </c>
      <c r="I30" s="81">
        <v>172</v>
      </c>
      <c r="J30" s="81">
        <v>152</v>
      </c>
      <c r="K30" s="81">
        <v>161</v>
      </c>
      <c r="L30" s="82">
        <v>157</v>
      </c>
      <c r="M30" s="81">
        <v>169</v>
      </c>
      <c r="N30" s="81">
        <v>135</v>
      </c>
      <c r="O30" s="81"/>
      <c r="P30" s="81"/>
      <c r="Q30" s="81"/>
      <c r="R30" s="81"/>
      <c r="S30" s="81"/>
      <c r="T30" s="81"/>
      <c r="U30" s="81"/>
      <c r="V30" s="81"/>
      <c r="W30" s="81"/>
      <c r="X30" s="82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0">
        <f>SUM(E30:N30)</f>
        <v>1288</v>
      </c>
      <c r="AT30" s="80">
        <f>SUM(O30:X30)</f>
        <v>0</v>
      </c>
      <c r="AU30" s="80">
        <f>SUM(Y30:AH30)</f>
        <v>0</v>
      </c>
      <c r="AV30" s="80">
        <f>SUM(AI30:AR30)</f>
        <v>0</v>
      </c>
      <c r="AW30" s="80">
        <f>SUM(AS30:AV30)</f>
        <v>1288</v>
      </c>
      <c r="AX30" s="80">
        <f>COUNT(E30:AR30)</f>
        <v>8</v>
      </c>
      <c r="AY30" s="83">
        <f>(AW30/AX30)</f>
        <v>161</v>
      </c>
    </row>
    <row r="31" spans="1:51" ht="13.5">
      <c r="A31" s="80">
        <v>28</v>
      </c>
      <c r="B31" s="81">
        <v>1622</v>
      </c>
      <c r="C31" s="86" t="s">
        <v>35</v>
      </c>
      <c r="D31" s="86" t="s">
        <v>74</v>
      </c>
      <c r="E31" s="81">
        <v>156</v>
      </c>
      <c r="F31" s="81">
        <v>126</v>
      </c>
      <c r="G31" s="81">
        <v>155</v>
      </c>
      <c r="H31" s="81">
        <v>185</v>
      </c>
      <c r="I31" s="81">
        <v>163</v>
      </c>
      <c r="J31" s="81">
        <v>174</v>
      </c>
      <c r="K31" s="81"/>
      <c r="L31" s="82"/>
      <c r="M31" s="81">
        <v>140</v>
      </c>
      <c r="N31" s="81">
        <v>166</v>
      </c>
      <c r="O31" s="81"/>
      <c r="P31" s="81"/>
      <c r="Q31" s="81"/>
      <c r="R31" s="81"/>
      <c r="S31" s="81"/>
      <c r="T31" s="81"/>
      <c r="U31" s="81"/>
      <c r="V31" s="81"/>
      <c r="W31" s="81"/>
      <c r="X31" s="82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0">
        <f>SUM(E31:N31)</f>
        <v>1265</v>
      </c>
      <c r="AT31" s="80">
        <f>SUM(O31:X31)</f>
        <v>0</v>
      </c>
      <c r="AU31" s="80">
        <f>SUM(Y31:AH31)</f>
        <v>0</v>
      </c>
      <c r="AV31" s="80">
        <f>SUM(AI31:AR31)</f>
        <v>0</v>
      </c>
      <c r="AW31" s="80">
        <f>SUM(AS31:AV31)</f>
        <v>1265</v>
      </c>
      <c r="AX31" s="80">
        <f>COUNT(E31:AR31)</f>
        <v>8</v>
      </c>
      <c r="AY31" s="83">
        <f>(AW31/AX31)</f>
        <v>158.125</v>
      </c>
    </row>
    <row r="32" spans="1:52" ht="13.5">
      <c r="A32" s="80">
        <v>29</v>
      </c>
      <c r="B32" s="81">
        <v>3433</v>
      </c>
      <c r="C32" s="86" t="s">
        <v>79</v>
      </c>
      <c r="D32" s="86" t="s">
        <v>51</v>
      </c>
      <c r="E32" s="81"/>
      <c r="F32" s="81"/>
      <c r="G32" s="81"/>
      <c r="H32" s="81"/>
      <c r="I32" s="81"/>
      <c r="J32" s="81"/>
      <c r="K32" s="81"/>
      <c r="L32" s="82"/>
      <c r="M32" s="81"/>
      <c r="N32" s="81"/>
      <c r="O32" s="81"/>
      <c r="P32" s="81"/>
      <c r="Q32" s="81">
        <v>146</v>
      </c>
      <c r="R32" s="81">
        <v>146</v>
      </c>
      <c r="S32" s="81">
        <v>164</v>
      </c>
      <c r="T32" s="81">
        <v>147</v>
      </c>
      <c r="U32" s="81">
        <v>139</v>
      </c>
      <c r="V32" s="81"/>
      <c r="W32" s="81"/>
      <c r="X32" s="82"/>
      <c r="Y32" s="81">
        <v>170</v>
      </c>
      <c r="Z32" s="81">
        <v>169</v>
      </c>
      <c r="AA32" s="81">
        <v>175</v>
      </c>
      <c r="AB32" s="81">
        <v>152</v>
      </c>
      <c r="AC32" s="81">
        <v>161</v>
      </c>
      <c r="AD32" s="81">
        <v>121</v>
      </c>
      <c r="AE32" s="81"/>
      <c r="AF32" s="81"/>
      <c r="AG32" s="81"/>
      <c r="AH32" s="81">
        <v>153</v>
      </c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0">
        <f>SUM(E32:N32)</f>
        <v>0</v>
      </c>
      <c r="AT32" s="80">
        <f>SUM(O32:X32)</f>
        <v>742</v>
      </c>
      <c r="AU32" s="80">
        <f>SUM(Y32:AH32)</f>
        <v>1101</v>
      </c>
      <c r="AV32" s="80">
        <f>SUM(AI32:AR32)</f>
        <v>0</v>
      </c>
      <c r="AW32" s="80">
        <f>SUM(AS32:AV32)</f>
        <v>1843</v>
      </c>
      <c r="AX32" s="80">
        <f>COUNT(E32:AR32)</f>
        <v>12</v>
      </c>
      <c r="AY32" s="83">
        <f>(AW32/AX32)</f>
        <v>153.58333333333334</v>
      </c>
      <c r="AZ32" s="77"/>
    </row>
    <row r="33" spans="1:52" s="84" customFormat="1" ht="13.5">
      <c r="A33" s="80">
        <v>30</v>
      </c>
      <c r="B33" s="81">
        <v>3325</v>
      </c>
      <c r="C33" s="90" t="s">
        <v>80</v>
      </c>
      <c r="D33" s="90" t="s">
        <v>56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>
        <v>135</v>
      </c>
      <c r="P33" s="82">
        <v>200</v>
      </c>
      <c r="Q33" s="82">
        <v>141</v>
      </c>
      <c r="R33" s="82">
        <v>163</v>
      </c>
      <c r="S33" s="82">
        <v>210</v>
      </c>
      <c r="T33" s="82">
        <v>161</v>
      </c>
      <c r="U33" s="81">
        <v>135</v>
      </c>
      <c r="V33" s="81">
        <v>126</v>
      </c>
      <c r="W33" s="81"/>
      <c r="X33" s="82"/>
      <c r="Y33" s="81"/>
      <c r="Z33" s="81"/>
      <c r="AA33" s="81"/>
      <c r="AB33" s="81">
        <v>145</v>
      </c>
      <c r="AC33" s="81">
        <v>157</v>
      </c>
      <c r="AD33" s="81"/>
      <c r="AE33" s="81"/>
      <c r="AF33" s="81">
        <v>148</v>
      </c>
      <c r="AG33" s="81">
        <v>134</v>
      </c>
      <c r="AH33" s="81">
        <v>132</v>
      </c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0">
        <f>SUM(E33:N33)</f>
        <v>0</v>
      </c>
      <c r="AT33" s="80">
        <f>SUM(O33:X33)</f>
        <v>1271</v>
      </c>
      <c r="AU33" s="80">
        <f>SUM(Y33:AH33)</f>
        <v>716</v>
      </c>
      <c r="AV33" s="80">
        <f>SUM(AI33:AR33)</f>
        <v>0</v>
      </c>
      <c r="AW33" s="80">
        <f>SUM(AS33:AV33)</f>
        <v>1987</v>
      </c>
      <c r="AX33" s="80">
        <f>COUNT(E33:AR33)</f>
        <v>13</v>
      </c>
      <c r="AY33" s="83">
        <f>(AW33/AX33)</f>
        <v>152.84615384615384</v>
      </c>
      <c r="AZ33" s="77"/>
    </row>
    <row r="34" spans="1:52" s="84" customFormat="1" ht="13.5">
      <c r="A34" s="80">
        <v>31</v>
      </c>
      <c r="B34" s="81">
        <v>2166</v>
      </c>
      <c r="C34" s="86" t="s">
        <v>77</v>
      </c>
      <c r="D34" s="86" t="s">
        <v>37</v>
      </c>
      <c r="E34" s="81"/>
      <c r="F34" s="81"/>
      <c r="G34" s="81"/>
      <c r="H34" s="81"/>
      <c r="I34" s="81"/>
      <c r="J34" s="81"/>
      <c r="K34" s="81"/>
      <c r="L34" s="82"/>
      <c r="M34" s="81"/>
      <c r="N34" s="81"/>
      <c r="O34" s="81">
        <v>129</v>
      </c>
      <c r="P34" s="81">
        <v>144</v>
      </c>
      <c r="Q34" s="81">
        <v>116</v>
      </c>
      <c r="R34" s="81"/>
      <c r="S34" s="81"/>
      <c r="T34" s="81"/>
      <c r="U34" s="81"/>
      <c r="V34" s="81"/>
      <c r="W34" s="81"/>
      <c r="X34" s="82"/>
      <c r="Y34" s="81">
        <v>145</v>
      </c>
      <c r="Z34" s="81">
        <v>163</v>
      </c>
      <c r="AA34" s="81">
        <v>199</v>
      </c>
      <c r="AB34" s="81">
        <v>155</v>
      </c>
      <c r="AC34" s="81">
        <v>177</v>
      </c>
      <c r="AD34" s="81">
        <v>146</v>
      </c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0">
        <f>SUM(E34:N34)</f>
        <v>0</v>
      </c>
      <c r="AT34" s="80">
        <f>SUM(O34:X34)</f>
        <v>389</v>
      </c>
      <c r="AU34" s="80">
        <f>SUM(Y34:AH34)</f>
        <v>985</v>
      </c>
      <c r="AV34" s="80">
        <f>SUM(AI34:AR34)</f>
        <v>0</v>
      </c>
      <c r="AW34" s="80">
        <f>SUM(AS34:AV34)</f>
        <v>1374</v>
      </c>
      <c r="AX34" s="80">
        <f>COUNT(E34:AR34)</f>
        <v>9</v>
      </c>
      <c r="AY34" s="83">
        <f>(AW34/AX34)</f>
        <v>152.66666666666666</v>
      </c>
      <c r="AZ34" s="76"/>
    </row>
    <row r="35" spans="1:52" s="84" customFormat="1" ht="13.5">
      <c r="A35" s="80">
        <v>32</v>
      </c>
      <c r="B35" s="82">
        <v>3281</v>
      </c>
      <c r="C35" s="90" t="s">
        <v>45</v>
      </c>
      <c r="D35" s="90" t="s">
        <v>41</v>
      </c>
      <c r="E35" s="82">
        <v>167</v>
      </c>
      <c r="F35" s="82">
        <v>169</v>
      </c>
      <c r="G35" s="82">
        <v>162</v>
      </c>
      <c r="H35" s="82">
        <v>196</v>
      </c>
      <c r="I35" s="82">
        <v>146</v>
      </c>
      <c r="J35" s="82">
        <v>142</v>
      </c>
      <c r="K35" s="82">
        <v>191</v>
      </c>
      <c r="L35" s="82">
        <v>122</v>
      </c>
      <c r="M35" s="82">
        <v>163</v>
      </c>
      <c r="N35" s="82">
        <v>123</v>
      </c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>
        <v>139</v>
      </c>
      <c r="AM35" s="82">
        <v>136</v>
      </c>
      <c r="AN35" s="82">
        <v>165</v>
      </c>
      <c r="AO35" s="82">
        <v>134</v>
      </c>
      <c r="AP35" s="82">
        <v>155</v>
      </c>
      <c r="AQ35" s="82">
        <v>112</v>
      </c>
      <c r="AR35" s="82">
        <v>165</v>
      </c>
      <c r="AS35" s="80">
        <f>SUM(E35:N35)</f>
        <v>1581</v>
      </c>
      <c r="AT35" s="80">
        <f>SUM(O35:X35)</f>
        <v>0</v>
      </c>
      <c r="AU35" s="80">
        <f>SUM(Y35:AH35)</f>
        <v>0</v>
      </c>
      <c r="AV35" s="80">
        <f>SUM(AI35:AR35)</f>
        <v>1006</v>
      </c>
      <c r="AW35" s="87">
        <f>SUM(AS35:AV35)</f>
        <v>2587</v>
      </c>
      <c r="AX35" s="87">
        <f>COUNT(E35:AR35)</f>
        <v>17</v>
      </c>
      <c r="AY35" s="88">
        <f>(AW35/AX35)</f>
        <v>152.1764705882353</v>
      </c>
      <c r="AZ35" s="76"/>
    </row>
    <row r="36" spans="1:52" s="84" customFormat="1" ht="13.5">
      <c r="A36" s="80">
        <v>33</v>
      </c>
      <c r="B36" s="81">
        <v>3489</v>
      </c>
      <c r="C36" s="86" t="s">
        <v>50</v>
      </c>
      <c r="D36" s="86" t="s">
        <v>51</v>
      </c>
      <c r="E36" s="81">
        <v>156</v>
      </c>
      <c r="F36" s="81">
        <v>156</v>
      </c>
      <c r="G36" s="81">
        <v>186</v>
      </c>
      <c r="H36" s="81">
        <v>112</v>
      </c>
      <c r="I36" s="81">
        <v>157</v>
      </c>
      <c r="J36" s="81">
        <v>168</v>
      </c>
      <c r="K36" s="81">
        <v>169</v>
      </c>
      <c r="L36" s="82">
        <v>126</v>
      </c>
      <c r="M36" s="81">
        <v>148</v>
      </c>
      <c r="N36" s="81">
        <v>136</v>
      </c>
      <c r="O36" s="81"/>
      <c r="P36" s="81"/>
      <c r="Q36" s="81"/>
      <c r="R36" s="81"/>
      <c r="S36" s="81"/>
      <c r="T36" s="81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1"/>
      <c r="AL36" s="81"/>
      <c r="AM36" s="81"/>
      <c r="AN36" s="81"/>
      <c r="AO36" s="81"/>
      <c r="AP36" s="81"/>
      <c r="AQ36" s="81"/>
      <c r="AR36" s="81"/>
      <c r="AS36" s="80">
        <f>SUM(E36:N36)</f>
        <v>1514</v>
      </c>
      <c r="AT36" s="80">
        <f>SUM(O36:X36)</f>
        <v>0</v>
      </c>
      <c r="AU36" s="80">
        <f>SUM(Y36:AH36)</f>
        <v>0</v>
      </c>
      <c r="AV36" s="80">
        <f>SUM(AI36:AR36)</f>
        <v>0</v>
      </c>
      <c r="AW36" s="80">
        <f>SUM(AS36:AV36)</f>
        <v>1514</v>
      </c>
      <c r="AX36" s="80">
        <f>COUNT(E36:AR36)</f>
        <v>10</v>
      </c>
      <c r="AY36" s="83">
        <f>(AW36/AX36)</f>
        <v>151.4</v>
      </c>
      <c r="AZ36" s="89"/>
    </row>
    <row r="37" spans="1:52" s="84" customFormat="1" ht="13.5">
      <c r="A37" s="80">
        <v>34</v>
      </c>
      <c r="B37" s="81">
        <v>1073</v>
      </c>
      <c r="C37" s="90" t="s">
        <v>84</v>
      </c>
      <c r="D37" s="90" t="s">
        <v>56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1"/>
      <c r="V37" s="81"/>
      <c r="W37" s="81"/>
      <c r="X37" s="82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>
        <v>124</v>
      </c>
      <c r="AJ37" s="81">
        <v>116</v>
      </c>
      <c r="AK37" s="81">
        <v>136</v>
      </c>
      <c r="AL37" s="81">
        <v>155</v>
      </c>
      <c r="AM37" s="81">
        <v>159</v>
      </c>
      <c r="AN37" s="81">
        <v>138</v>
      </c>
      <c r="AO37" s="81">
        <v>136</v>
      </c>
      <c r="AP37" s="81">
        <v>155</v>
      </c>
      <c r="AQ37" s="81">
        <v>194</v>
      </c>
      <c r="AR37" s="81">
        <v>180</v>
      </c>
      <c r="AS37" s="80">
        <f>SUM(E37:N37)</f>
        <v>0</v>
      </c>
      <c r="AT37" s="80">
        <f>SUM(O37:X37)</f>
        <v>0</v>
      </c>
      <c r="AU37" s="80">
        <f>SUM(Y37:AH37)</f>
        <v>0</v>
      </c>
      <c r="AV37" s="80">
        <f>SUM(AI37:AR37)</f>
        <v>1493</v>
      </c>
      <c r="AW37" s="80">
        <f>SUM(AS37:AV37)</f>
        <v>1493</v>
      </c>
      <c r="AX37" s="80">
        <f>COUNT(E37:AR37)</f>
        <v>10</v>
      </c>
      <c r="AY37" s="83">
        <f>(AW37/AX37)</f>
        <v>149.3</v>
      </c>
      <c r="AZ37" s="76"/>
    </row>
    <row r="38" spans="1:52" s="84" customFormat="1" ht="13.5">
      <c r="A38" s="80">
        <v>35</v>
      </c>
      <c r="B38" s="81">
        <v>1506</v>
      </c>
      <c r="C38" s="86" t="s">
        <v>81</v>
      </c>
      <c r="D38" s="86" t="s">
        <v>56</v>
      </c>
      <c r="E38" s="81"/>
      <c r="F38" s="81"/>
      <c r="G38" s="81"/>
      <c r="H38" s="81"/>
      <c r="I38" s="81"/>
      <c r="J38" s="81"/>
      <c r="K38" s="81"/>
      <c r="L38" s="82"/>
      <c r="M38" s="81"/>
      <c r="N38" s="81"/>
      <c r="O38" s="81"/>
      <c r="P38" s="81"/>
      <c r="Q38" s="81"/>
      <c r="R38" s="81"/>
      <c r="S38" s="81"/>
      <c r="T38" s="81"/>
      <c r="U38" s="81">
        <v>157</v>
      </c>
      <c r="V38" s="81">
        <v>179</v>
      </c>
      <c r="W38" s="81">
        <v>179</v>
      </c>
      <c r="X38" s="82">
        <v>144</v>
      </c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>
        <v>127</v>
      </c>
      <c r="AJ38" s="81">
        <v>128</v>
      </c>
      <c r="AK38" s="81">
        <v>136</v>
      </c>
      <c r="AL38" s="81">
        <v>129</v>
      </c>
      <c r="AM38" s="81">
        <v>135</v>
      </c>
      <c r="AN38" s="81">
        <v>176</v>
      </c>
      <c r="AO38" s="81">
        <v>129</v>
      </c>
      <c r="AP38" s="81"/>
      <c r="AQ38" s="81"/>
      <c r="AR38" s="81"/>
      <c r="AS38" s="80">
        <f>SUM(E38:N38)</f>
        <v>0</v>
      </c>
      <c r="AT38" s="80">
        <f>SUM(O38:X38)</f>
        <v>659</v>
      </c>
      <c r="AU38" s="80">
        <f>SUM(Y38:AH38)</f>
        <v>0</v>
      </c>
      <c r="AV38" s="80">
        <f>SUM(AI38:AR38)</f>
        <v>960</v>
      </c>
      <c r="AW38" s="80">
        <f>SUM(AS38:AV38)</f>
        <v>1619</v>
      </c>
      <c r="AX38" s="80">
        <f>COUNT(E38:AR38)</f>
        <v>11</v>
      </c>
      <c r="AY38" s="83">
        <f>(AW38/AX38)</f>
        <v>147.1818181818182</v>
      </c>
      <c r="AZ38" s="76"/>
    </row>
    <row r="39" spans="1:52" s="84" customFormat="1" ht="13.5">
      <c r="A39" s="80">
        <v>36</v>
      </c>
      <c r="B39" s="81">
        <v>2941</v>
      </c>
      <c r="C39" s="86" t="s">
        <v>63</v>
      </c>
      <c r="D39" s="86" t="s">
        <v>61</v>
      </c>
      <c r="E39" s="81"/>
      <c r="F39" s="81">
        <v>163</v>
      </c>
      <c r="G39" s="81">
        <v>171</v>
      </c>
      <c r="H39" s="81">
        <v>177</v>
      </c>
      <c r="I39" s="81">
        <v>142</v>
      </c>
      <c r="J39" s="81"/>
      <c r="K39" s="81"/>
      <c r="L39" s="82"/>
      <c r="M39" s="81">
        <v>130</v>
      </c>
      <c r="N39" s="81">
        <v>164</v>
      </c>
      <c r="O39" s="81">
        <v>156</v>
      </c>
      <c r="P39" s="81">
        <v>126</v>
      </c>
      <c r="Q39" s="81"/>
      <c r="R39" s="81"/>
      <c r="S39" s="81"/>
      <c r="T39" s="81">
        <v>151</v>
      </c>
      <c r="U39" s="81">
        <v>154</v>
      </c>
      <c r="V39" s="81"/>
      <c r="W39" s="81">
        <v>163</v>
      </c>
      <c r="X39" s="82">
        <v>136</v>
      </c>
      <c r="Y39" s="81">
        <v>162</v>
      </c>
      <c r="Z39" s="81">
        <v>125</v>
      </c>
      <c r="AA39" s="81"/>
      <c r="AB39" s="81"/>
      <c r="AC39" s="81"/>
      <c r="AD39" s="81">
        <v>146</v>
      </c>
      <c r="AE39" s="81"/>
      <c r="AF39" s="81"/>
      <c r="AG39" s="81">
        <v>143</v>
      </c>
      <c r="AH39" s="81">
        <v>144</v>
      </c>
      <c r="AI39" s="81">
        <v>127</v>
      </c>
      <c r="AJ39" s="81">
        <v>189</v>
      </c>
      <c r="AK39" s="81">
        <v>137</v>
      </c>
      <c r="AL39" s="81">
        <v>112</v>
      </c>
      <c r="AM39" s="81">
        <v>110</v>
      </c>
      <c r="AN39" s="81"/>
      <c r="AO39" s="81"/>
      <c r="AP39" s="81"/>
      <c r="AQ39" s="81"/>
      <c r="AR39" s="81"/>
      <c r="AS39" s="80">
        <f>SUM(E39:N39)</f>
        <v>947</v>
      </c>
      <c r="AT39" s="80">
        <f>SUM(O39:X39)</f>
        <v>886</v>
      </c>
      <c r="AU39" s="80">
        <f>SUM(Y39:AH39)</f>
        <v>720</v>
      </c>
      <c r="AV39" s="80">
        <f>SUM(AI39:AR39)</f>
        <v>675</v>
      </c>
      <c r="AW39" s="80">
        <f>SUM(AS39:AV39)</f>
        <v>3228</v>
      </c>
      <c r="AX39" s="80">
        <f>COUNT(E39:AR39)</f>
        <v>22</v>
      </c>
      <c r="AY39" s="83">
        <f>(AW39/AX39)</f>
        <v>146.72727272727272</v>
      </c>
      <c r="AZ39" s="76"/>
    </row>
    <row r="40" spans="1:52" s="84" customFormat="1" ht="13.5">
      <c r="A40" s="80">
        <v>37</v>
      </c>
      <c r="B40" s="81">
        <v>1903</v>
      </c>
      <c r="C40" s="86" t="s">
        <v>85</v>
      </c>
      <c r="D40" s="86" t="s">
        <v>61</v>
      </c>
      <c r="E40" s="81"/>
      <c r="F40" s="81"/>
      <c r="G40" s="81"/>
      <c r="H40" s="81"/>
      <c r="I40" s="81"/>
      <c r="J40" s="81"/>
      <c r="K40" s="81"/>
      <c r="L40" s="82"/>
      <c r="M40" s="81"/>
      <c r="N40" s="81"/>
      <c r="O40" s="81"/>
      <c r="P40" s="81"/>
      <c r="Q40" s="81"/>
      <c r="R40" s="81"/>
      <c r="S40" s="81"/>
      <c r="T40" s="81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1">
        <v>180</v>
      </c>
      <c r="AL40" s="81">
        <v>156</v>
      </c>
      <c r="AM40" s="81">
        <v>152</v>
      </c>
      <c r="AN40" s="81">
        <v>138</v>
      </c>
      <c r="AO40" s="81">
        <v>148</v>
      </c>
      <c r="AP40" s="81">
        <v>135</v>
      </c>
      <c r="AQ40" s="81">
        <v>132</v>
      </c>
      <c r="AR40" s="81">
        <v>127</v>
      </c>
      <c r="AS40" s="80">
        <f>SUM(E40:N40)</f>
        <v>0</v>
      </c>
      <c r="AT40" s="80">
        <f>SUM(O40:X40)</f>
        <v>0</v>
      </c>
      <c r="AU40" s="80">
        <f>SUM(Y40:AH40)</f>
        <v>0</v>
      </c>
      <c r="AV40" s="80">
        <f>SUM(AI40:AR40)</f>
        <v>1168</v>
      </c>
      <c r="AW40" s="80">
        <f>SUM(AS40:AV40)</f>
        <v>1168</v>
      </c>
      <c r="AX40" s="80">
        <f>COUNT(E40:AR40)</f>
        <v>8</v>
      </c>
      <c r="AY40" s="83">
        <f>(AW40/AX40)</f>
        <v>146</v>
      </c>
      <c r="AZ40" s="76"/>
    </row>
    <row r="41" spans="1:52" s="84" customFormat="1" ht="13.5">
      <c r="A41" s="80">
        <v>38</v>
      </c>
      <c r="B41" s="81">
        <v>3285</v>
      </c>
      <c r="C41" s="86" t="s">
        <v>83</v>
      </c>
      <c r="D41" s="86" t="s">
        <v>74</v>
      </c>
      <c r="E41" s="81"/>
      <c r="F41" s="81"/>
      <c r="G41" s="81"/>
      <c r="H41" s="81"/>
      <c r="I41" s="81"/>
      <c r="J41" s="81"/>
      <c r="K41" s="81"/>
      <c r="L41" s="82"/>
      <c r="M41" s="81"/>
      <c r="N41" s="81"/>
      <c r="O41" s="81"/>
      <c r="P41" s="81"/>
      <c r="Q41" s="81"/>
      <c r="R41" s="81"/>
      <c r="S41" s="81"/>
      <c r="T41" s="81"/>
      <c r="U41" s="82"/>
      <c r="V41" s="82"/>
      <c r="W41" s="82"/>
      <c r="X41" s="82"/>
      <c r="Y41" s="82">
        <v>112</v>
      </c>
      <c r="Z41" s="82">
        <v>123</v>
      </c>
      <c r="AA41" s="82">
        <v>132</v>
      </c>
      <c r="AB41" s="82">
        <v>169</v>
      </c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0">
        <f>SUM(E41:N41)</f>
        <v>0</v>
      </c>
      <c r="AT41" s="80">
        <f>SUM(O41:X41)</f>
        <v>0</v>
      </c>
      <c r="AU41" s="80">
        <f>SUM(Y41:AH41)</f>
        <v>536</v>
      </c>
      <c r="AV41" s="80">
        <f>SUM(AI41:AR41)</f>
        <v>0</v>
      </c>
      <c r="AW41" s="80">
        <f>SUM(AS41:AV41)</f>
        <v>536</v>
      </c>
      <c r="AX41" s="80">
        <f>COUNT(E41:AR41)</f>
        <v>4</v>
      </c>
      <c r="AY41" s="83">
        <f>(AW41/AX41)</f>
        <v>134</v>
      </c>
      <c r="AZ41" s="76"/>
    </row>
    <row r="42" spans="1:51" s="84" customFormat="1" ht="13.5">
      <c r="A42" s="80">
        <v>39</v>
      </c>
      <c r="B42" s="81">
        <v>1619</v>
      </c>
      <c r="C42" s="86" t="s">
        <v>48</v>
      </c>
      <c r="D42" s="86" t="s">
        <v>74</v>
      </c>
      <c r="E42" s="81">
        <v>143</v>
      </c>
      <c r="F42" s="81">
        <v>105</v>
      </c>
      <c r="G42" s="81"/>
      <c r="H42" s="81"/>
      <c r="I42" s="81"/>
      <c r="J42" s="81"/>
      <c r="K42" s="81">
        <v>131</v>
      </c>
      <c r="L42" s="82">
        <v>137</v>
      </c>
      <c r="M42" s="81">
        <v>151</v>
      </c>
      <c r="N42" s="81">
        <v>125</v>
      </c>
      <c r="O42" s="81"/>
      <c r="P42" s="81"/>
      <c r="Q42" s="81"/>
      <c r="R42" s="81"/>
      <c r="S42" s="81"/>
      <c r="T42" s="81"/>
      <c r="U42" s="81"/>
      <c r="V42" s="81"/>
      <c r="W42" s="81"/>
      <c r="X42" s="82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0">
        <f>SUM(E42:N42)</f>
        <v>792</v>
      </c>
      <c r="AT42" s="80">
        <f>SUM(O42:X42)</f>
        <v>0</v>
      </c>
      <c r="AU42" s="80">
        <f>SUM(Y42:AH42)</f>
        <v>0</v>
      </c>
      <c r="AV42" s="80">
        <f>SUM(AI42:AR42)</f>
        <v>0</v>
      </c>
      <c r="AW42" s="80">
        <f>SUM(AS42:AV42)</f>
        <v>792</v>
      </c>
      <c r="AX42" s="80">
        <f>COUNT(E42:AR42)</f>
        <v>6</v>
      </c>
      <c r="AY42" s="83">
        <f>(AW42/AX42)</f>
        <v>132</v>
      </c>
    </row>
    <row r="43" spans="1:51" s="84" customFormat="1" ht="13.5" hidden="1">
      <c r="A43" s="80">
        <v>40</v>
      </c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1"/>
      <c r="V43" s="81"/>
      <c r="W43" s="81"/>
      <c r="X43" s="82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0">
        <f>SUM(E43:N43)</f>
        <v>0</v>
      </c>
      <c r="AT43" s="80">
        <f>SUM(O43:X43)</f>
        <v>0</v>
      </c>
      <c r="AU43" s="80">
        <f>SUM(Y43:AH43)</f>
        <v>0</v>
      </c>
      <c r="AV43" s="80">
        <f>SUM(AI43:AR43)</f>
        <v>0</v>
      </c>
      <c r="AW43" s="80">
        <f>SUM(AS43:AV43)</f>
        <v>0</v>
      </c>
      <c r="AX43" s="80">
        <f>COUNT(E43:AR43)</f>
        <v>0</v>
      </c>
      <c r="AY43" s="83" t="e">
        <f>(AW43/AX43)</f>
        <v>#DIV/0!</v>
      </c>
    </row>
    <row r="44" spans="1:51" s="84" customFormat="1" ht="13.5" hidden="1">
      <c r="A44" s="80">
        <v>41</v>
      </c>
      <c r="B44" s="81"/>
      <c r="C44" s="86"/>
      <c r="D44" s="86"/>
      <c r="E44" s="81"/>
      <c r="F44" s="81"/>
      <c r="G44" s="81"/>
      <c r="H44" s="81"/>
      <c r="I44" s="81"/>
      <c r="J44" s="81"/>
      <c r="K44" s="81"/>
      <c r="L44" s="82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2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0">
        <f>SUM(E44:N44)</f>
        <v>0</v>
      </c>
      <c r="AT44" s="80">
        <f>SUM(O44:X44)</f>
        <v>0</v>
      </c>
      <c r="AU44" s="80">
        <f>SUM(Y44:AH44)</f>
        <v>0</v>
      </c>
      <c r="AV44" s="80">
        <f>SUM(AI44:AR44)</f>
        <v>0</v>
      </c>
      <c r="AW44" s="80">
        <f>SUM(AS44:AV44)</f>
        <v>0</v>
      </c>
      <c r="AX44" s="80">
        <f>COUNT(E44:AR44)</f>
        <v>0</v>
      </c>
      <c r="AY44" s="83" t="e">
        <f>(AW44/AX44)</f>
        <v>#DIV/0!</v>
      </c>
    </row>
    <row r="45" spans="1:51" s="84" customFormat="1" ht="13.5" hidden="1">
      <c r="A45" s="80">
        <v>42</v>
      </c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1"/>
      <c r="V45" s="81"/>
      <c r="W45" s="81"/>
      <c r="X45" s="82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0">
        <f>SUM(E45:N45)</f>
        <v>0</v>
      </c>
      <c r="AT45" s="80">
        <f>SUM(O45:X45)</f>
        <v>0</v>
      </c>
      <c r="AU45" s="80">
        <f>SUM(Y45:AH45)</f>
        <v>0</v>
      </c>
      <c r="AV45" s="80">
        <f>SUM(AI45:AR45)</f>
        <v>0</v>
      </c>
      <c r="AW45" s="80">
        <f>SUM(AS45:AV45)</f>
        <v>0</v>
      </c>
      <c r="AX45" s="80">
        <f>COUNT(E45:AR45)</f>
        <v>0</v>
      </c>
      <c r="AY45" s="83" t="e">
        <f>(AW45/AX45)</f>
        <v>#DIV/0!</v>
      </c>
    </row>
    <row r="46" spans="1:51" s="84" customFormat="1" ht="13.5" hidden="1">
      <c r="A46" s="80">
        <v>43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2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2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0">
        <f>SUM(E46:N46)</f>
        <v>0</v>
      </c>
      <c r="AT46" s="80">
        <f>SUM(O46:X46)</f>
        <v>0</v>
      </c>
      <c r="AU46" s="80">
        <f>SUM(Y46:AH46)</f>
        <v>0</v>
      </c>
      <c r="AV46" s="80">
        <f>SUM(AI46:AR46)</f>
        <v>0</v>
      </c>
      <c r="AW46" s="80">
        <f>SUM(AS46:AV46)</f>
        <v>0</v>
      </c>
      <c r="AX46" s="80">
        <f>COUNT(E46:AR46)</f>
        <v>0</v>
      </c>
      <c r="AY46" s="83" t="e">
        <f>(AW46/AX46)</f>
        <v>#DIV/0!</v>
      </c>
    </row>
    <row r="47" spans="1:51" s="84" customFormat="1" ht="13.5" hidden="1">
      <c r="A47" s="80">
        <v>44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2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2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0">
        <f>SUM(E47:N47)</f>
        <v>0</v>
      </c>
      <c r="AT47" s="80">
        <f>SUM(O47:X47)</f>
        <v>0</v>
      </c>
      <c r="AU47" s="80">
        <f>SUM(Y47:AH47)</f>
        <v>0</v>
      </c>
      <c r="AV47" s="80">
        <f>SUM(AI47:AR47)</f>
        <v>0</v>
      </c>
      <c r="AW47" s="80">
        <f>SUM(AS47:AV47)</f>
        <v>0</v>
      </c>
      <c r="AX47" s="80">
        <f>COUNT(E47:AR47)</f>
        <v>0</v>
      </c>
      <c r="AY47" s="83" t="e">
        <f>(AW47/AX47)</f>
        <v>#DIV/0!</v>
      </c>
    </row>
    <row r="48" spans="24:51" ht="13.5">
      <c r="X48" s="76"/>
      <c r="AT48" s="75"/>
      <c r="AU48" s="75"/>
      <c r="AV48" s="75"/>
      <c r="AW48" s="75"/>
      <c r="AX48" s="75"/>
      <c r="AY48" s="85"/>
    </row>
    <row r="49" spans="24:51" ht="13.5">
      <c r="X49" s="76"/>
      <c r="AT49" s="75"/>
      <c r="AU49" s="75"/>
      <c r="AV49" s="75"/>
      <c r="AW49" s="75"/>
      <c r="AX49" s="75"/>
      <c r="AY49" s="85"/>
    </row>
    <row r="50" spans="24:51" ht="13.5">
      <c r="X50" s="76"/>
      <c r="AT50" s="75"/>
      <c r="AU50" s="75"/>
      <c r="AV50" s="75"/>
      <c r="AW50" s="75"/>
      <c r="AX50" s="75"/>
      <c r="AY50" s="85"/>
    </row>
    <row r="51" spans="24:51" ht="13.5">
      <c r="X51" s="76"/>
      <c r="AT51" s="75"/>
      <c r="AU51" s="75"/>
      <c r="AV51" s="75"/>
      <c r="AW51" s="75"/>
      <c r="AX51" s="75"/>
      <c r="AY51" s="85"/>
    </row>
    <row r="52" spans="24:51" ht="13.5">
      <c r="X52" s="76"/>
      <c r="AT52" s="75"/>
      <c r="AU52" s="75"/>
      <c r="AV52" s="75"/>
      <c r="AW52" s="75"/>
      <c r="AX52" s="75"/>
      <c r="AY52" s="85"/>
    </row>
    <row r="53" spans="24:51" ht="13.5">
      <c r="X53" s="76"/>
      <c r="AT53" s="75"/>
      <c r="AU53" s="75"/>
      <c r="AV53" s="75"/>
      <c r="AW53" s="75"/>
      <c r="AX53" s="75"/>
      <c r="AY53" s="85"/>
    </row>
    <row r="54" spans="24:51" ht="13.5">
      <c r="X54" s="76"/>
      <c r="AT54" s="75"/>
      <c r="AU54" s="75"/>
      <c r="AV54" s="75"/>
      <c r="AW54" s="75"/>
      <c r="AX54" s="75"/>
      <c r="AY54" s="85"/>
    </row>
    <row r="55" spans="24:51" ht="13.5">
      <c r="X55" s="76"/>
      <c r="AT55" s="75"/>
      <c r="AU55" s="75"/>
      <c r="AV55" s="75"/>
      <c r="AW55" s="75"/>
      <c r="AX55" s="75"/>
      <c r="AY55" s="85"/>
    </row>
    <row r="56" spans="24:51" ht="13.5">
      <c r="X56" s="76"/>
      <c r="AT56" s="75"/>
      <c r="AU56" s="75"/>
      <c r="AV56" s="75"/>
      <c r="AW56" s="75"/>
      <c r="AX56" s="75"/>
      <c r="AY56" s="85"/>
    </row>
    <row r="57" spans="24:51" ht="13.5">
      <c r="X57" s="76"/>
      <c r="AT57" s="75"/>
      <c r="AU57" s="75"/>
      <c r="AV57" s="75"/>
      <c r="AW57" s="75"/>
      <c r="AX57" s="75"/>
      <c r="AY57" s="85"/>
    </row>
    <row r="58" spans="24:51" ht="13.5">
      <c r="X58" s="76"/>
      <c r="AT58" s="75"/>
      <c r="AU58" s="75"/>
      <c r="AV58" s="75"/>
      <c r="AW58" s="75"/>
      <c r="AX58" s="75"/>
      <c r="AY58" s="85"/>
    </row>
    <row r="59" spans="24:51" ht="13.5">
      <c r="X59" s="76"/>
      <c r="AT59" s="75"/>
      <c r="AU59" s="75"/>
      <c r="AV59" s="75"/>
      <c r="AW59" s="75"/>
      <c r="AX59" s="75"/>
      <c r="AY59" s="85"/>
    </row>
    <row r="60" spans="24:51" ht="13.5">
      <c r="X60" s="76"/>
      <c r="AT60" s="75"/>
      <c r="AU60" s="75"/>
      <c r="AV60" s="75"/>
      <c r="AW60" s="75"/>
      <c r="AX60" s="75"/>
      <c r="AY60" s="85"/>
    </row>
    <row r="61" spans="24:51" ht="13.5">
      <c r="X61" s="76"/>
      <c r="AT61" s="75"/>
      <c r="AU61" s="75"/>
      <c r="AV61" s="75"/>
      <c r="AW61" s="75"/>
      <c r="AX61" s="75"/>
      <c r="AY61" s="85"/>
    </row>
    <row r="62" spans="24:51" ht="13.5">
      <c r="X62" s="76"/>
      <c r="AT62" s="75"/>
      <c r="AU62" s="75"/>
      <c r="AV62" s="75"/>
      <c r="AW62" s="75"/>
      <c r="AX62" s="75"/>
      <c r="AY62" s="85"/>
    </row>
    <row r="63" spans="24:51" ht="13.5">
      <c r="X63" s="76"/>
      <c r="AT63" s="75"/>
      <c r="AU63" s="75"/>
      <c r="AV63" s="75"/>
      <c r="AW63" s="75"/>
      <c r="AX63" s="75"/>
      <c r="AY63" s="85"/>
    </row>
    <row r="64" spans="24:51" ht="13.5">
      <c r="X64" s="76"/>
      <c r="AT64" s="75"/>
      <c r="AU64" s="75"/>
      <c r="AV64" s="75"/>
      <c r="AW64" s="75"/>
      <c r="AX64" s="75"/>
      <c r="AY64" s="85"/>
    </row>
    <row r="65" spans="24:51" ht="13.5">
      <c r="X65" s="76"/>
      <c r="AT65" s="75"/>
      <c r="AU65" s="75"/>
      <c r="AV65" s="75"/>
      <c r="AW65" s="75"/>
      <c r="AX65" s="75"/>
      <c r="AY65" s="85"/>
    </row>
    <row r="66" spans="24:51" ht="13.5">
      <c r="X66" s="76"/>
      <c r="AT66" s="75"/>
      <c r="AU66" s="75"/>
      <c r="AV66" s="75"/>
      <c r="AW66" s="75"/>
      <c r="AX66" s="75"/>
      <c r="AY66" s="85"/>
    </row>
    <row r="67" spans="24:51" ht="13.5">
      <c r="X67" s="76"/>
      <c r="AT67" s="75"/>
      <c r="AU67" s="75"/>
      <c r="AV67" s="75"/>
      <c r="AW67" s="75"/>
      <c r="AX67" s="75"/>
      <c r="AY67" s="85"/>
    </row>
    <row r="68" spans="45:51" ht="13.5">
      <c r="AS68" s="75"/>
      <c r="AT68" s="75"/>
      <c r="AU68" s="75"/>
      <c r="AV68" s="75"/>
      <c r="AW68" s="75"/>
      <c r="AX68" s="75"/>
      <c r="AY68" s="85"/>
    </row>
    <row r="69" spans="45:51" ht="13.5">
      <c r="AS69" s="75"/>
      <c r="AT69" s="75"/>
      <c r="AU69" s="75"/>
      <c r="AV69" s="75"/>
      <c r="AW69" s="75"/>
      <c r="AX69" s="75"/>
      <c r="AY69" s="85"/>
    </row>
    <row r="70" spans="45:51" ht="13.5">
      <c r="AS70" s="75"/>
      <c r="AT70" s="75"/>
      <c r="AU70" s="75"/>
      <c r="AV70" s="75"/>
      <c r="AW70" s="75"/>
      <c r="AX70" s="75"/>
      <c r="AY70" s="85"/>
    </row>
    <row r="71" spans="45:51" ht="13.5">
      <c r="AS71" s="75"/>
      <c r="AT71" s="75"/>
      <c r="AU71" s="75"/>
      <c r="AV71" s="75"/>
      <c r="AW71" s="75"/>
      <c r="AX71" s="75"/>
      <c r="AY71" s="85"/>
    </row>
    <row r="72" spans="45:51" ht="13.5">
      <c r="AS72" s="75"/>
      <c r="AT72" s="75"/>
      <c r="AU72" s="75"/>
      <c r="AV72" s="75"/>
      <c r="AW72" s="75"/>
      <c r="AX72" s="75"/>
      <c r="AY72" s="85"/>
    </row>
    <row r="73" spans="45:51" ht="13.5">
      <c r="AS73" s="75"/>
      <c r="AT73" s="75"/>
      <c r="AU73" s="75"/>
      <c r="AV73" s="75"/>
      <c r="AW73" s="75"/>
      <c r="AX73" s="75"/>
      <c r="AY73" s="85"/>
    </row>
    <row r="74" spans="45:51" ht="13.5">
      <c r="AS74" s="75"/>
      <c r="AT74" s="75"/>
      <c r="AU74" s="75"/>
      <c r="AV74" s="75"/>
      <c r="AW74" s="75"/>
      <c r="AX74" s="75"/>
      <c r="AY74" s="85"/>
    </row>
    <row r="75" spans="45:51" ht="13.5">
      <c r="AS75" s="75"/>
      <c r="AT75" s="75"/>
      <c r="AU75" s="75"/>
      <c r="AV75" s="75"/>
      <c r="AW75" s="75"/>
      <c r="AX75" s="75"/>
      <c r="AY75" s="85"/>
    </row>
    <row r="76" spans="45:51" ht="13.5">
      <c r="AS76" s="75"/>
      <c r="AT76" s="75"/>
      <c r="AU76" s="75"/>
      <c r="AV76" s="75"/>
      <c r="AW76" s="75"/>
      <c r="AX76" s="75"/>
      <c r="AY76" s="85"/>
    </row>
    <row r="77" spans="45:50" ht="13.5">
      <c r="AS77" s="75"/>
      <c r="AT77" s="75"/>
      <c r="AU77" s="75"/>
      <c r="AV77" s="75"/>
      <c r="AW77" s="75"/>
      <c r="AX77" s="75"/>
    </row>
    <row r="78" ht="13.5">
      <c r="AX78" s="75"/>
    </row>
    <row r="79" ht="13.5">
      <c r="AX79" s="75"/>
    </row>
    <row r="80" ht="13.5">
      <c r="AX80" s="75"/>
    </row>
  </sheetData>
  <sheetProtection/>
  <conditionalFormatting sqref="E4:AR38 E40:AR47 AC39:AR39">
    <cfRule type="cellIs" priority="16" dxfId="12" operator="greaterThan" stopIfTrue="1">
      <formula>199</formula>
    </cfRule>
  </conditionalFormatting>
  <conditionalFormatting sqref="O4:AR38 O40:AR47 AC39:AR39">
    <cfRule type="cellIs" priority="15" dxfId="13" operator="greaterThan" stopIfTrue="1">
      <formula>199</formula>
    </cfRule>
  </conditionalFormatting>
  <conditionalFormatting sqref="AY47 AY4:AY43">
    <cfRule type="cellIs" priority="12" dxfId="13" operator="greaterThan" stopIfTrue="1">
      <formula>199.99</formula>
    </cfRule>
    <cfRule type="cellIs" priority="13" dxfId="13" operator="greaterThan" stopIfTrue="1">
      <formula>"199.99"</formula>
    </cfRule>
  </conditionalFormatting>
  <conditionalFormatting sqref="AY46">
    <cfRule type="cellIs" priority="10" dxfId="13" operator="greaterThan" stopIfTrue="1">
      <formula>199.99</formula>
    </cfRule>
    <cfRule type="cellIs" priority="11" dxfId="13" operator="greaterThan" stopIfTrue="1">
      <formula>"199.99"</formula>
    </cfRule>
  </conditionalFormatting>
  <conditionalFormatting sqref="AY45">
    <cfRule type="cellIs" priority="8" dxfId="13" operator="greaterThan" stopIfTrue="1">
      <formula>199.99</formula>
    </cfRule>
    <cfRule type="cellIs" priority="9" dxfId="13" operator="greaterThan" stopIfTrue="1">
      <formula>"199.99"</formula>
    </cfRule>
  </conditionalFormatting>
  <conditionalFormatting sqref="AY44">
    <cfRule type="cellIs" priority="6" dxfId="13" operator="greaterThan" stopIfTrue="1">
      <formula>199.99</formula>
    </cfRule>
    <cfRule type="cellIs" priority="7" dxfId="13" operator="greaterThan" stopIfTrue="1">
      <formula>"199.99"</formula>
    </cfRule>
  </conditionalFormatting>
  <conditionalFormatting sqref="E39:AB39">
    <cfRule type="cellIs" priority="2" dxfId="12" operator="greaterThan" stopIfTrue="1">
      <formula>199</formula>
    </cfRule>
  </conditionalFormatting>
  <conditionalFormatting sqref="O39:AB39">
    <cfRule type="cellIs" priority="1" dxfId="13" operator="greaterThan" stopIfTrue="1">
      <formula>199</formula>
    </cfRule>
  </conditionalFormatting>
  <printOptions/>
  <pageMargins left="0.5905511811023623" right="0.5905511811023623" top="1.1811023622047245" bottom="0" header="0" footer="0"/>
  <pageSetup fitToHeight="1" fitToWidth="1" horizontalDpi="600" verticalDpi="600" orientation="landscape" paperSize="9" scale="82" r:id="rId1"/>
  <headerFooter alignWithMargins="0">
    <oddHeader>&amp;C&amp;"Arial,Normal"&amp;16
LLIGA CATALANA DE BOWLING 2019-2020
 2a DIVISIÓ GRUP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2020-09-21T10:24:51Z</cp:lastPrinted>
  <dcterms:created xsi:type="dcterms:W3CDTF">1999-10-03T14:06:37Z</dcterms:created>
  <dcterms:modified xsi:type="dcterms:W3CDTF">2020-09-21T10:28:19Z</dcterms:modified>
  <cp:category/>
  <cp:version/>
  <cp:contentType/>
  <cp:contentStatus/>
</cp:coreProperties>
</file>